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<sst xmlns="http://schemas.openxmlformats.org/spreadsheetml/2006/main" count="9463" uniqueCount="2593">
  <si>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</si>
  <si>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</si>
  <si>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</si>
  <si>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</si>
  <si>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</si>
  <si>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</si>
  <si>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</si>
  <si>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</si>
  <si>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</si>
  <si>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</si>
  <si>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</si>
  <si>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</si>
  <si>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</si>
  <si>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31500726</t>
  </si>
  <si>
    <t>Flag_Row_Size</t>
  </si>
  <si>
    <t>Субъект РФ</t>
  </si>
  <si>
    <t>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</si>
  <si>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</si>
  <si>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</si>
  <si>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</si>
  <si>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</si>
  <si>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</si>
  <si>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08.05.2024</t>
  </si>
  <si>
    <t>Как заполнить?</t>
  </si>
  <si>
    <t>Начало периода регулирования</t>
  </si>
  <si>
    <t>Окончание_x000D_
периода регулирования</t>
  </si>
  <si>
    <t>31.12.2025</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</si>
  <si>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</si>
  <si>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</si>
  <si>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</si>
  <si>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</si>
  <si>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</si>
  <si>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</si>
  <si>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</si>
  <si>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</si>
  <si>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</si>
  <si>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</si>
  <si>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</si>
  <si>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</si>
  <si>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</si>
  <si>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</si>
  <si>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</si>
  <si>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</si>
  <si>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27.04.2024</t>
  </si>
  <si>
    <t>689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</si>
  <si>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</si>
  <si>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</si>
  <si>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</si>
  <si>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</si>
  <si>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ИМУП «ПОСЖИЛКОМСЕРВИС»</t>
  </si>
  <si>
    <t>Наименование (описание) обособленного подразделения</t>
  </si>
  <si>
    <t>ИНН</t>
  </si>
  <si>
    <t>2983013920</t>
  </si>
  <si>
    <t>КПП</t>
  </si>
  <si>
    <t>298301001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</si>
  <si>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</si>
  <si>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</si>
  <si>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</si>
  <si>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</si>
  <si>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</si>
  <si>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</si>
  <si>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</si>
  <si>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</si>
  <si>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</si>
  <si>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</si>
  <si>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</si>
  <si>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</si>
  <si>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</si>
  <si>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</si>
  <si>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</si>
  <si>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</si>
  <si>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</si>
  <si>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166700, Ненецкий автономный округ, Заполярный р-он, рп. Искателей, ул. Губкина, д. 15</t>
  </si>
  <si>
    <t>Фамилия, имя, отчество руководителя</t>
  </si>
  <si>
    <t>Загитов Артур Эдуардович</t>
  </si>
  <si>
    <t>Ответственный за заполнение формы</t>
  </si>
  <si>
    <t>Фамилия, имя, отчество</t>
  </si>
  <si>
    <t>Поташева Наталия Николаевна</t>
  </si>
  <si>
    <t>Должность</t>
  </si>
  <si>
    <t>Вед. экономист</t>
  </si>
  <si>
    <t>Контактный телефон</t>
  </si>
  <si>
    <t>8 (81853) 4-77-58</t>
  </si>
  <si>
    <t>E-mail</t>
  </si>
  <si>
    <t>teplovoda21@mail.ru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</si>
  <si>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</si>
  <si>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</si>
  <si>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</si>
  <si>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</si>
  <si>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</si>
  <si>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</si>
  <si>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</si>
  <si>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</si>
  <si>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</si>
  <si>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</si>
  <si>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</si>
  <si>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</si>
  <si>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</si>
  <si>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</si>
  <si>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</si>
  <si>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</si>
  <si>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</si>
  <si>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</si>
  <si>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"Заполярный район"</t>
  </si>
  <si>
    <t>Рабочий поселок Искателей</t>
  </si>
  <si>
    <t>11811111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</si>
  <si>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</si>
  <si>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</si>
  <si>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</si>
  <si>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</si>
  <si>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</si>
  <si>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</si>
  <si>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</si>
  <si>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</si>
  <si>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</si>
  <si>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</si>
  <si>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</si>
  <si>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</si>
  <si>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</si>
  <si>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</si>
  <si>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</si>
  <si>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</si>
  <si>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</si>
  <si>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</si>
  <si>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</si>
  <si>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</si>
  <si>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</si>
  <si>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</si>
  <si>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</si>
  <si>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</si>
  <si>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</si>
  <si>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</si>
  <si>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</si>
  <si>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</si>
  <si>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</si>
  <si>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</si>
  <si>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</si>
  <si>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</si>
  <si>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</si>
  <si>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</si>
  <si>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</si>
  <si>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</si>
  <si>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</si>
  <si>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</si>
  <si>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</si>
  <si>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</si>
  <si>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</si>
  <si>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</si>
  <si>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</si>
  <si>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</si>
  <si>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</si>
  <si>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</si>
  <si>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</si>
  <si>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</si>
  <si>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</si>
  <si>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</si>
  <si>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</si>
  <si>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</si>
  <si>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</si>
  <si>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</si>
  <si>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</si>
  <si>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</si>
  <si>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</si>
  <si>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</si>
  <si>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</si>
  <si>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</si>
  <si>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</si>
  <si>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</si>
  <si>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</si>
  <si>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</si>
  <si>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</si>
  <si>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</si>
  <si>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</si>
  <si>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</si>
  <si>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</si>
  <si>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</si>
  <si>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</si>
  <si>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</si>
  <si>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</si>
  <si>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</si>
  <si>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</si>
  <si>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</si>
  <si>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</si>
  <si>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</si>
  <si>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</si>
  <si>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</si>
  <si>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</si>
  <si>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</si>
  <si>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</si>
  <si>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</si>
  <si>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</si>
  <si>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</si>
  <si>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</si>
  <si>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</si>
  <si>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</si>
  <si>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</si>
  <si>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</si>
  <si>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</si>
  <si>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</si>
  <si>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</si>
  <si>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</si>
  <si>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</si>
  <si>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</si>
  <si>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</si>
  <si>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</si>
  <si>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</si>
  <si>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</si>
  <si>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</si>
  <si>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</si>
  <si>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</si>
  <si>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</si>
  <si>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</si>
  <si>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</si>
  <si>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</si>
  <si>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</si>
  <si>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</si>
  <si>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</si>
  <si>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</si>
  <si>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</si>
  <si>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</si>
  <si>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</si>
  <si>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</si>
  <si>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</si>
  <si>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</si>
  <si>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</si>
  <si>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</si>
  <si>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</si>
  <si>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</si>
  <si>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</si>
  <si>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</si>
  <si>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</si>
  <si>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</si>
  <si>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</si>
  <si>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</si>
  <si>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</si>
  <si>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</si>
  <si>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</si>
  <si>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</si>
  <si>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</si>
  <si>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</si>
  <si>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</si>
  <si>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</si>
  <si>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</si>
  <si>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</si>
  <si>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</si>
  <si>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</si>
  <si>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</si>
  <si>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</si>
  <si>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</si>
  <si>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</si>
  <si>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</si>
  <si>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</si>
  <si>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</si>
  <si>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</si>
  <si>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</si>
  <si>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</si>
  <si>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</si>
  <si>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</si>
  <si>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</si>
  <si>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</si>
  <si>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</si>
  <si>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</si>
  <si>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</si>
  <si>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</si>
  <si>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</si>
  <si>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</si>
  <si>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</si>
  <si>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</si>
  <si>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</si>
  <si>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</si>
  <si>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</si>
  <si>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</si>
  <si>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</si>
  <si>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</si>
  <si>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</si>
  <si>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</si>
  <si>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</si>
  <si>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</si>
  <si>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</si>
  <si>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</si>
  <si>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</si>
  <si>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</si>
  <si>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</si>
  <si>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</si>
  <si>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</si>
  <si>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</si>
  <si>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</si>
  <si>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</si>
  <si>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</si>
  <si>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</si>
  <si>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</si>
  <si>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</si>
  <si>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</si>
  <si>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</si>
  <si>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</si>
  <si>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</si>
  <si>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</si>
  <si>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</si>
  <si>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</si>
  <si>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</si>
  <si>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</si>
  <si>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</si>
  <si>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</si>
  <si>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</si>
  <si>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</si>
  <si>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</si>
  <si>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</si>
  <si>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</si>
  <si>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</si>
  <si>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</si>
  <si>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</si>
  <si>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</si>
  <si>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</si>
  <si>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</si>
  <si>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</si>
  <si>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</si>
  <si>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</si>
  <si>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</si>
  <si>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</si>
  <si>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</si>
  <si>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</si>
  <si>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</si>
  <si>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</si>
  <si>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</si>
  <si>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</si>
  <si>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</si>
  <si>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</si>
  <si>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</si>
  <si>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</si>
  <si>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</si>
  <si>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</si>
  <si>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</si>
  <si>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</si>
  <si>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</si>
  <si>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</si>
  <si>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</si>
  <si>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</si>
  <si>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</si>
  <si>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</si>
  <si>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</si>
  <si>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</si>
  <si>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</si>
  <si>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</si>
  <si>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</si>
  <si>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</si>
  <si>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</si>
  <si>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</si>
  <si>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</si>
  <si>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</si>
  <si>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</si>
  <si>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</si>
  <si>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</si>
  <si>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</si>
  <si>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</si>
  <si>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</si>
  <si>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</si>
  <si>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</si>
  <si>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</si>
  <si>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</si>
  <si>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</si>
  <si>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</si>
  <si>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</si>
  <si>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</si>
  <si>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</si>
  <si>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</si>
  <si>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</si>
  <si>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</si>
  <si>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</si>
  <si>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</si>
  <si>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</si>
  <si>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</si>
  <si>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</si>
  <si>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</si>
  <si>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</si>
  <si>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</si>
  <si>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</si>
  <si>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</si>
  <si>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</si>
  <si>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</si>
  <si>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</si>
  <si>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</si>
  <si>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</si>
  <si>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</si>
  <si>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</si>
  <si>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</si>
  <si>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</si>
  <si>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</si>
  <si>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</si>
  <si>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</si>
  <si>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</si>
  <si>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</si>
  <si>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</si>
  <si>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</si>
  <si>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</si>
  <si>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</si>
  <si>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</si>
  <si>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</si>
  <si>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</si>
  <si>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</si>
  <si>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</si>
  <si>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</si>
  <si>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</si>
  <si>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</si>
  <si>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</si>
  <si>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</si>
  <si>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</si>
  <si>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</si>
  <si>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</si>
  <si>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</si>
  <si>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</si>
  <si>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</si>
  <si>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</si>
  <si>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</si>
  <si>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</si>
  <si>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</si>
  <si>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</si>
  <si>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</si>
  <si>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</si>
  <si>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</si>
  <si>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</si>
  <si>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</si>
  <si>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</si>
  <si>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</si>
  <si>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</si>
  <si>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</si>
  <si>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</si>
  <si>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</si>
  <si>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</si>
  <si>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</si>
  <si>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</si>
  <si>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</si>
  <si>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</si>
  <si>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</si>
  <si>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</si>
  <si>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</si>
  <si>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</si>
  <si>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</si>
  <si>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</si>
  <si>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</si>
  <si>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</si>
  <si>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</si>
  <si>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</si>
  <si>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</si>
  <si>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</si>
  <si>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</si>
  <si>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</si>
  <si>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</si>
  <si>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</si>
  <si>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</si>
  <si>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</si>
  <si>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</si>
  <si>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</si>
  <si>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</si>
  <si>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</si>
  <si>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</si>
  <si>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</si>
  <si>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</si>
  <si>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</si>
  <si>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</si>
  <si>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</si>
  <si>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</si>
  <si>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</si>
  <si>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</si>
  <si>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</si>
  <si>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</si>
  <si>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</si>
  <si>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</si>
  <si>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</si>
  <si>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</si>
  <si>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</si>
  <si>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</si>
  <si>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</si>
  <si>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</si>
  <si>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</si>
  <si>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</si>
  <si>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</si>
  <si>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</si>
  <si>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</si>
  <si>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</si>
  <si>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</si>
  <si>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</si>
  <si>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</si>
  <si>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</si>
  <si>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</si>
  <si>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</si>
  <si>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</si>
  <si>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</si>
  <si>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</si>
  <si>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</si>
  <si>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</si>
  <si>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</si>
  <si>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</si>
  <si>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</si>
  <si>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</si>
  <si>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</si>
  <si>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</si>
  <si>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</si>
  <si>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</si>
  <si>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</si>
  <si>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</si>
  <si>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</si>
  <si>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</si>
  <si>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</si>
  <si>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</si>
  <si>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</si>
  <si>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</si>
  <si>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</si>
  <si>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</si>
  <si>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</si>
  <si>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</si>
  <si>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</si>
  <si>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</si>
  <si>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</si>
  <si>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</si>
  <si>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</si>
  <si>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</si>
  <si>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</si>
  <si>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</si>
  <si>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</si>
  <si>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</si>
  <si>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</si>
  <si>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</si>
  <si>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</si>
  <si>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</si>
  <si>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</si>
  <si>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</si>
  <si>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</si>
  <si>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</si>
  <si>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</si>
  <si>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</si>
  <si>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</si>
  <si>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</si>
  <si>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</si>
  <si>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</si>
  <si>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</si>
  <si>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</si>
  <si>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</si>
  <si>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</si>
  <si>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</si>
  <si>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</si>
  <si>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</si>
  <si>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</si>
  <si>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</si>
  <si>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</si>
  <si>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</si>
  <si>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</si>
  <si>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</si>
  <si>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</si>
  <si>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</si>
  <si>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</si>
  <si>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</si>
  <si>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</si>
  <si>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</si>
  <si>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</si>
  <si>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</si>
  <si>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</si>
  <si>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</si>
  <si>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</si>
  <si>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</si>
  <si>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</si>
  <si>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</si>
  <si>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</si>
  <si>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</si>
  <si>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</si>
  <si>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</si>
  <si>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</si>
  <si>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</si>
  <si>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</si>
  <si>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</si>
  <si>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</si>
  <si>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</si>
  <si>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</si>
  <si>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</si>
  <si>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</si>
  <si>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</si>
  <si>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</si>
  <si>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</si>
  <si>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</si>
  <si>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</si>
  <si>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</si>
  <si>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</si>
  <si>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</si>
  <si>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</si>
  <si>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</si>
  <si>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</si>
  <si>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</si>
  <si>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</si>
  <si>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</si>
  <si>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</si>
  <si>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</si>
  <si>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</si>
  <si>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</si>
  <si>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</si>
  <si>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</si>
  <si>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</si>
  <si>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</si>
  <si>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</si>
  <si>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</si>
  <si>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</si>
  <si>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</si>
  <si>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</si>
  <si>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</si>
  <si>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</si>
  <si>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</si>
  <si>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</si>
  <si>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</si>
  <si>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</si>
  <si>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</si>
  <si>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</si>
  <si>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</si>
  <si>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</si>
  <si>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</si>
  <si>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</si>
  <si>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</si>
  <si>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</si>
  <si>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</si>
  <si>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</si>
  <si>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</si>
  <si>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</si>
  <si>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</si>
  <si>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</si>
  <si>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</si>
  <si>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</si>
  <si>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</si>
  <si>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</si>
  <si>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</si>
  <si>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</si>
  <si>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</si>
  <si>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</si>
  <si>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</si>
  <si>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</si>
  <si>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</si>
  <si>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</si>
  <si>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</si>
  <si>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</si>
  <si>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</si>
  <si>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</si>
  <si>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</si>
  <si>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</si>
  <si>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</si>
  <si>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</si>
  <si>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</si>
  <si>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</si>
  <si>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</si>
  <si>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</si>
  <si>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</si>
  <si>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</si>
  <si>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</si>
  <si>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</si>
  <si>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</si>
  <si>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</si>
  <si>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</si>
  <si>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</si>
  <si>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</si>
  <si>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</si>
  <si>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</si>
  <si>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</si>
  <si>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</si>
  <si>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</si>
  <si>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</si>
  <si>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</si>
  <si>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</si>
  <si>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</si>
  <si>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</si>
  <si>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</si>
  <si>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</si>
  <si>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</si>
  <si>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</si>
  <si>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</si>
  <si>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</si>
  <si>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</si>
  <si>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</si>
  <si>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</si>
  <si>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</si>
  <si>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</si>
  <si>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</si>
  <si>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</si>
  <si>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</si>
  <si>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</si>
  <si>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</si>
  <si>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</si>
  <si>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</si>
  <si>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</si>
  <si>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</si>
  <si>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</si>
  <si>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</si>
  <si>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</si>
  <si>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</si>
  <si>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</si>
  <si>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</si>
  <si>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</si>
  <si>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</si>
  <si>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</si>
  <si>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</si>
  <si>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</si>
  <si>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</si>
  <si>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</si>
  <si>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</si>
  <si>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</si>
  <si>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</si>
  <si>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</si>
  <si>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</si>
  <si>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</si>
  <si>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</si>
  <si>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</si>
  <si>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</si>
  <si>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</si>
  <si>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</si>
  <si>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</si>
  <si>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</si>
  <si>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</si>
  <si>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</si>
  <si>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</si>
  <si>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</si>
  <si>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</si>
  <si>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</si>
  <si>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</si>
  <si>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</si>
  <si>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</si>
  <si>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</si>
  <si>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</si>
  <si>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</si>
  <si>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</si>
  <si>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</si>
  <si>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</si>
  <si>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</si>
  <si>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</si>
  <si>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</si>
  <si>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</si>
  <si>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</si>
  <si>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</si>
  <si>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</si>
  <si>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</si>
  <si>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</si>
  <si>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</si>
  <si>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</si>
  <si>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</si>
  <si>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</si>
  <si>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</si>
  <si>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</si>
  <si>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</si>
  <si>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</si>
  <si>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</si>
  <si>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</si>
  <si>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</si>
  <si>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</si>
  <si>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</si>
  <si>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</si>
  <si>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</si>
  <si>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</si>
  <si>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</si>
  <si>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</si>
  <si>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</si>
  <si>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</si>
  <si>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</si>
  <si>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</si>
  <si>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</si>
  <si>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</si>
  <si>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</si>
  <si>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</si>
  <si>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</si>
  <si>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</si>
  <si>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</si>
  <si>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</si>
  <si>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</si>
  <si>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</si>
  <si>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</si>
  <si>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</si>
  <si>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</si>
  <si>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</si>
  <si>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</si>
  <si>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</si>
  <si>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</si>
  <si>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</si>
  <si>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</si>
  <si>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</si>
  <si>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</si>
  <si>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</si>
  <si>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</si>
  <si>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</si>
  <si>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</si>
  <si>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</si>
  <si>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</si>
  <si>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</si>
  <si>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</si>
  <si>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</si>
  <si>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</si>
  <si>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</si>
  <si>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</si>
  <si>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</si>
  <si>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</si>
  <si>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</si>
  <si>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</si>
  <si>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</si>
  <si>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</si>
  <si>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</si>
  <si>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</si>
  <si>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</si>
  <si>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</si>
  <si>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</si>
  <si>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</si>
  <si>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</si>
  <si>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</si>
  <si>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</si>
  <si>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</si>
  <si>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</si>
  <si>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</si>
  <si>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</si>
  <si>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</si>
  <si>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</si>
  <si>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</si>
  <si>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</si>
  <si>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</si>
  <si>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</si>
  <si>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</si>
  <si>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</si>
  <si>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</si>
  <si>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</si>
  <si>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</si>
  <si>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</si>
  <si>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</si>
  <si>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</si>
  <si>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</si>
  <si>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</si>
  <si>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</si>
  <si>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</si>
  <si>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</si>
  <si>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</si>
  <si>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</si>
  <si>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</si>
  <si>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</si>
  <si>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</si>
  <si>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</si>
  <si>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</si>
  <si>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</si>
  <si>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</si>
  <si>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</si>
  <si>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</si>
  <si>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</si>
  <si>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</si>
  <si>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</si>
  <si>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</si>
  <si>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</si>
  <si>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</si>
  <si>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</si>
  <si>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</si>
  <si>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</si>
  <si>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</si>
  <si>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</si>
  <si>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</si>
  <si>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</si>
  <si>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</si>
  <si>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</si>
  <si>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</si>
  <si>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</si>
  <si>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</si>
  <si>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</si>
  <si>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</si>
  <si>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</si>
  <si>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</si>
  <si>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</si>
  <si>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</si>
  <si>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</si>
  <si>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</si>
  <si>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</si>
  <si>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</si>
  <si>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</si>
  <si>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</si>
  <si>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</si>
  <si>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</si>
  <si>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</si>
  <si>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</si>
  <si>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</si>
  <si>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</si>
  <si>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</si>
  <si>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</si>
  <si>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</si>
  <si>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</si>
  <si>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</si>
  <si>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</si>
  <si>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</si>
  <si>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</si>
  <si>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</si>
  <si>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</si>
  <si>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</si>
  <si>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</si>
  <si>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</si>
  <si>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</si>
  <si>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</si>
  <si>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</si>
  <si>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</si>
  <si>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</si>
  <si>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</si>
  <si>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</si>
  <si>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</si>
  <si>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</si>
  <si>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</si>
  <si>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</si>
  <si>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</si>
  <si>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</si>
  <si>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</si>
  <si>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</si>
  <si>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</si>
  <si>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</si>
  <si>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</si>
  <si>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</si>
  <si>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</si>
  <si>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</si>
  <si>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</si>
  <si>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</si>
  <si>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</si>
  <si>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</si>
  <si>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</si>
  <si>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</si>
  <si>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</si>
  <si>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</si>
  <si>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</si>
  <si>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</si>
  <si>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</si>
  <si>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</si>
  <si>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</si>
  <si>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</si>
  <si>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</si>
  <si>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</si>
  <si>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</si>
  <si>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</si>
  <si>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</si>
  <si>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</si>
  <si>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</si>
  <si>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</si>
  <si>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</si>
  <si>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</si>
  <si>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</si>
  <si>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</si>
  <si>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</si>
  <si>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</si>
  <si>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</si>
  <si>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</si>
  <si>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</si>
  <si>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</si>
  <si>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</si>
  <si>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</si>
  <si>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</si>
  <si>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</si>
  <si>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</si>
  <si>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</si>
  <si>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</si>
  <si>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</si>
  <si>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</si>
  <si>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</si>
  <si>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</si>
  <si>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</si>
  <si>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</si>
  <si>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</si>
  <si>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</si>
  <si>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</si>
  <si>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</si>
  <si>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</si>
  <si>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</si>
  <si>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</si>
  <si>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</si>
  <si>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</si>
  <si>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</si>
  <si>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</si>
  <si>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</si>
  <si>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</si>
  <si>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</si>
  <si>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</si>
  <si>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</si>
  <si>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</si>
  <si>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</si>
  <si>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</si>
  <si>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</si>
  <si>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</si>
  <si>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</si>
  <si>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</si>
  <si>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</si>
  <si>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</si>
  <si>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</si>
  <si>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</si>
  <si>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</si>
  <si>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</si>
  <si>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</si>
  <si>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</si>
  <si>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</si>
  <si>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</si>
  <si>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</si>
  <si>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</si>
  <si>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</si>
  <si>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</si>
  <si>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</si>
  <si>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</si>
  <si>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</si>
  <si>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</si>
  <si>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</si>
  <si>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</si>
  <si>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</si>
  <si>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</si>
  <si>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</si>
  <si>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</si>
  <si>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</si>
  <si>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</si>
  <si>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</si>
  <si>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</si>
  <si>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</si>
  <si>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</si>
  <si>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</si>
  <si>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</si>
  <si>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</si>
  <si>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</si>
  <si>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</si>
  <si>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</si>
  <si>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</si>
  <si>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</si>
  <si>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</si>
  <si>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</si>
  <si>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</si>
  <si>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</si>
  <si>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</si>
  <si>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</si>
  <si>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</si>
  <si>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</si>
  <si>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</si>
  <si>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</si>
  <si>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</si>
  <si>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</si>
  <si>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</si>
  <si>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</si>
  <si>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</si>
  <si>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</si>
  <si>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</si>
  <si>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</si>
  <si>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</si>
  <si>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</si>
  <si>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</si>
  <si>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</si>
  <si>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</si>
  <si>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</si>
  <si>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</si>
  <si>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</si>
  <si>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</si>
  <si>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</si>
  <si>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</si>
  <si>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</si>
  <si>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</si>
  <si>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</si>
  <si>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</si>
  <si>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</si>
  <si>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</si>
  <si>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</si>
  <si>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</si>
  <si>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</si>
  <si>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</si>
  <si>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</si>
  <si>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</si>
  <si>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</si>
  <si>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</si>
  <si>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</si>
  <si>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</si>
  <si>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</si>
  <si>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</si>
  <si>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</si>
  <si>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</si>
  <si>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</si>
  <si>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</si>
  <si>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</si>
  <si>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</si>
  <si>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</si>
  <si>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</si>
  <si>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</si>
  <si>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</si>
  <si>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</si>
  <si>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</si>
  <si>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</si>
  <si>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</si>
  <si>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</si>
  <si>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</si>
  <si>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</si>
  <si>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</si>
  <si>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</si>
  <si>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</si>
  <si>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</si>
  <si>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</si>
  <si>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</si>
  <si>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</si>
  <si>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</si>
  <si>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</si>
  <si>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</si>
  <si>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</si>
  <si>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</si>
  <si>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</si>
  <si>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</si>
  <si>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</si>
  <si>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</si>
  <si>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</si>
  <si>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</si>
  <si>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</si>
  <si>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</si>
  <si>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</si>
  <si>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</si>
  <si>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</si>
  <si>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</si>
  <si>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</si>
  <si>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</si>
  <si>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</si>
  <si>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</si>
  <si>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</si>
  <si>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</si>
  <si>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</si>
  <si>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</si>
  <si>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</si>
  <si>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</si>
  <si>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</si>
  <si>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</si>
  <si>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</si>
  <si>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</si>
  <si>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</si>
  <si>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</si>
  <si>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</si>
  <si>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</si>
  <si>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</si>
  <si>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</si>
  <si>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</si>
  <si>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</si>
  <si>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</si>
  <si>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</si>
  <si>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</si>
  <si>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</si>
  <si>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</si>
  <si>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</si>
  <si>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</si>
  <si>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</si>
  <si>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</si>
  <si>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</si>
  <si>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</si>
  <si>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</si>
  <si>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</si>
  <si>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</si>
  <si>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</si>
  <si>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</si>
  <si>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</si>
  <si>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</si>
  <si>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</si>
  <si>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</si>
  <si>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</si>
  <si>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</si>
  <si>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</si>
  <si>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</si>
  <si>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</si>
  <si>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</si>
  <si>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</si>
  <si>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</si>
  <si>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</si>
  <si>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</si>
  <si>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01.01.2025</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</si>
  <si>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</si>
  <si>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</si>
  <si>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</si>
  <si>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</si>
  <si>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ФЗот05.04.2013№44-ФЗ;Положениеозакупкахтоваров,работ,услугдлянуждИМУП"Посжилкомсервис"</t>
  </si>
  <si>
    <t>https://zakupki.gov.ru/epz/main/public/siteMap.html</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</si>
  <si>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</si>
  <si>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</si>
  <si>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https://zakupki.gov.ru/epz/order/extendedsearch/results.html?searchString=2983013920&amp;morphology=on</t>
  </si>
  <si>
    <t>План закупок товаров, работ, услуг для обеспечения нужд ИМУП "ПЖКС"</t>
  </si>
  <si>
    <t>https://zakupki.gov.ru/epz/orderplan/purchase-plan/card/document-info.html?id=784661&amp;infoId=5842807</t>
  </si>
  <si>
    <t>Сведения о результатах проведения закупок</t>
  </si>
  <si>
    <t>https://zakupki.gov.ru/epz/contract/search/results.html?morphology=on&amp;openMode=USE_DEFAULT_PARAMS&amp;pageNumber=1&amp;sortDirection=false&amp;recordsPerPage=_10&amp;sortBy=UPDATE_DATE&amp;fz44=on&amp;contractPriceFrom=0&amp;contractPriceTo=200000000000&amp;contractStageList_0=on&amp;contractStageList_1=on&amp;contractStageList_2=on&amp;contractStageList_3=on&amp;contractStageList=0,1,2,3&amp;regionDeleted=false&amp;customerTitle=ИСКАТЕЛЬСКОЕ+МУНИЦИПАЛЬНОЕ+УНИТАРНОЕ+ПРЕДПРИЯТИЕ+%22ПОСЖИЛКОМСЕРВИС%22&amp;customerCode=06006000250&amp;customerFz94id=2446655&amp;customerInn=2983013920&amp;budgetaryFunds=on&amp;extraBudgetaryFunds=on&amp;classifiersMpGroupId=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</si>
  <si>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</si>
  <si>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</si>
  <si>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</si>
  <si>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</si>
  <si>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</si>
  <si>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</si>
  <si>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</si>
  <si>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</si>
  <si>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</si>
  <si>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</si>
  <si>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</si>
  <si>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</si>
  <si>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</si>
  <si>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</si>
  <si>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</si>
  <si>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</si>
  <si>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</si>
  <si>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</si>
  <si>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</si>
  <si>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</si>
  <si>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</si>
  <si>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</si>
  <si>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</si>
  <si>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</si>
  <si>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</si>
  <si>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</si>
  <si>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</si>
  <si>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</si>
  <si>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</si>
  <si>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</si>
  <si>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</si>
  <si>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</si>
  <si>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</si>
  <si>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</si>
  <si>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</si>
  <si>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</si>
  <si>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</si>
  <si>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</si>
  <si>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</si>
  <si>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</si>
  <si>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</si>
  <si>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</si>
  <si>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</si>
  <si>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</si>
  <si>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</si>
  <si>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</si>
  <si>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</si>
  <si>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</si>
  <si>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</si>
  <si>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</si>
  <si>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</si>
  <si>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</si>
  <si>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</si>
  <si>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</si>
  <si>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</si>
  <si>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</si>
  <si>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</si>
  <si>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</si>
  <si>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</si>
  <si>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</si>
  <si>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</si>
  <si>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</si>
  <si>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</si>
  <si>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</si>
  <si>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</si>
  <si>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</si>
  <si>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</si>
  <si>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</si>
  <si>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</si>
  <si>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</si>
  <si>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</si>
  <si>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</si>
  <si>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</si>
  <si>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</si>
  <si>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</si>
  <si>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</si>
  <si>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</si>
  <si>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</si>
  <si>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</si>
  <si>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</si>
  <si>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</si>
  <si>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</si>
  <si>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</si>
  <si>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</si>
  <si>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</si>
  <si>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</si>
  <si>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</si>
  <si>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</si>
  <si>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</si>
  <si>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</si>
  <si>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</si>
  <si>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</si>
  <si>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</si>
  <si>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</si>
  <si>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</si>
  <si>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</si>
  <si>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</si>
  <si>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</si>
  <si>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</si>
  <si>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</si>
  <si>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</si>
  <si>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</si>
  <si>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</si>
  <si>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</si>
  <si>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</si>
  <si>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</si>
  <si>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</si>
  <si>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</si>
  <si>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</si>
  <si>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</si>
  <si>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</si>
  <si>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</si>
  <si>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</si>
  <si>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</si>
  <si>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</si>
  <si>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</si>
  <si>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</si>
  <si>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</si>
  <si>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</si>
  <si>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</si>
  <si>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</si>
  <si>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</si>
  <si>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</si>
  <si>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</si>
  <si>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</si>
  <si>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</si>
  <si>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</si>
  <si>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</si>
  <si>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</si>
  <si>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</si>
  <si>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</si>
  <si>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</si>
  <si>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</si>
  <si>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</si>
  <si>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</si>
  <si>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</si>
  <si>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</si>
  <si>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</si>
  <si>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</si>
  <si>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</si>
  <si>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</si>
  <si>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</si>
  <si>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</si>
  <si>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</si>
  <si>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</si>
  <si>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</si>
  <si>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</si>
  <si>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</si>
  <si>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</si>
  <si>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</si>
  <si>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</si>
  <si>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</si>
  <si>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</si>
  <si>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</si>
  <si>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</si>
  <si>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</si>
  <si>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</si>
  <si>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</si>
  <si>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</si>
  <si>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</si>
  <si>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</si>
  <si>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</si>
  <si>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</si>
  <si>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</si>
  <si>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</si>
  <si>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</si>
  <si>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</si>
  <si>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</si>
  <si>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</si>
  <si>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</si>
  <si>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</si>
  <si>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</si>
  <si>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</si>
  <si>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</si>
  <si>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</si>
  <si>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</si>
  <si>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</si>
  <si>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</si>
  <si>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</si>
  <si>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</si>
  <si>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</si>
  <si>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</si>
  <si>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</si>
  <si>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</si>
  <si>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</si>
  <si>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</si>
  <si>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</si>
  <si>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</si>
  <si>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</si>
  <si>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</si>
  <si>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</si>
  <si>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</si>
  <si>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</si>
  <si>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</si>
  <si>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</si>
  <si>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</si>
  <si>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</si>
  <si>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</si>
  <si>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</si>
  <si>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</si>
  <si>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</si>
  <si>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</si>
  <si>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</si>
  <si>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</si>
  <si>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</si>
  <si>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</si>
  <si>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</si>
  <si>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</si>
  <si>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</si>
  <si>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</si>
  <si>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</si>
  <si>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</si>
  <si>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</si>
  <si>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</si>
  <si>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</si>
  <si>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</si>
  <si>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</si>
  <si>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</si>
  <si>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</si>
  <si>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</si>
  <si>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</si>
  <si>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</si>
  <si>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</si>
  <si>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</si>
  <si>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</si>
  <si>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</si>
  <si>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</si>
  <si>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</si>
  <si>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</si>
  <si>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</si>
  <si>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</si>
  <si>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</si>
  <si>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</si>
  <si>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</si>
  <si>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</si>
  <si>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</si>
  <si>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</si>
  <si>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</si>
  <si>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</si>
  <si>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</si>
  <si>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</si>
  <si>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</si>
  <si>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</si>
  <si>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</si>
  <si>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</si>
  <si>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</si>
  <si>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</si>
  <si>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</si>
  <si>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</si>
  <si>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</si>
  <si>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</si>
  <si>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</si>
  <si>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</si>
  <si>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</si>
  <si>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</si>
  <si>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</si>
  <si>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</si>
  <si>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</si>
  <si>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</si>
  <si>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</si>
  <si>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</si>
  <si>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</si>
  <si>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</si>
  <si>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</si>
  <si>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</si>
  <si>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</si>
  <si>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</si>
  <si>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</si>
  <si>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</si>
  <si>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</si>
  <si>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</si>
  <si>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</si>
  <si>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</si>
  <si>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</si>
  <si>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</si>
  <si>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</si>
  <si>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</si>
  <si>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</si>
  <si>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</si>
  <si>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</si>
  <si>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</si>
  <si>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</si>
  <si>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</si>
  <si>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</si>
  <si>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</si>
  <si>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</si>
  <si>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</si>
  <si>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</si>
  <si>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</si>
  <si>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</si>
  <si>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</si>
  <si>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</si>
  <si>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</si>
  <si>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</si>
  <si>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</si>
  <si>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</si>
  <si>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</si>
  <si>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</si>
  <si>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</si>
  <si>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</si>
  <si>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</si>
  <si>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</si>
  <si>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</si>
  <si>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</si>
  <si>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</si>
  <si>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</si>
  <si>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</si>
  <si>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</si>
  <si>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</si>
  <si>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</si>
  <si>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</si>
  <si>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</si>
  <si>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</si>
  <si>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</si>
  <si>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</si>
  <si>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</si>
  <si>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</si>
  <si>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</si>
  <si>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</si>
  <si>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</si>
  <si>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</si>
  <si>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</si>
  <si>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</si>
  <si>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</si>
  <si>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</si>
  <si>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</si>
  <si>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</si>
  <si>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</si>
  <si>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</si>
  <si>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</si>
  <si>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</si>
  <si>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</si>
  <si>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</si>
  <si>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</si>
  <si>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</si>
  <si>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</si>
  <si>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</si>
  <si>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</si>
  <si>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</si>
  <si>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</si>
  <si>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</si>
  <si>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</si>
  <si>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</si>
  <si>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</si>
  <si>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</si>
  <si>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</si>
  <si>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</si>
  <si>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</si>
  <si>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</si>
  <si>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</si>
  <si>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</si>
  <si>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</si>
  <si>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</si>
  <si>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</si>
  <si>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</si>
  <si>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</si>
  <si>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</si>
  <si>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</si>
  <si>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</si>
  <si>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</si>
  <si>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</si>
  <si>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</si>
  <si>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</si>
  <si>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</si>
  <si>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</si>
  <si>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</si>
  <si>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</si>
  <si>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</si>
  <si>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</si>
  <si>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</si>
  <si>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</si>
  <si>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</si>
  <si>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</si>
  <si>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</si>
  <si>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</si>
  <si>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</si>
  <si>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</si>
  <si>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</si>
  <si>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</si>
  <si>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</si>
  <si>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</si>
  <si>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</si>
  <si>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</si>
  <si>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</si>
  <si>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</si>
  <si>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</si>
  <si>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</si>
  <si>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</si>
  <si>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</si>
  <si>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</si>
  <si>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</si>
  <si>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</si>
  <si>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</si>
  <si>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</si>
  <si>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</si>
  <si>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</si>
  <si>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</si>
  <si>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</si>
  <si>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</si>
  <si>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</si>
  <si>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</si>
  <si>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</si>
  <si>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</si>
  <si>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</si>
  <si>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</si>
  <si>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</si>
  <si>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</si>
  <si>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</si>
  <si>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</si>
  <si>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</si>
  <si>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</si>
  <si>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</si>
  <si>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</si>
  <si>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</si>
  <si>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</si>
  <si>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</si>
  <si>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</si>
  <si>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</si>
  <si>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</si>
  <si>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</si>
  <si>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</si>
  <si>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</si>
  <si>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</si>
  <si>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</si>
  <si>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</si>
  <si>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</si>
  <si>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</si>
  <si>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</si>
  <si>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</si>
  <si>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</si>
  <si>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</si>
  <si>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</si>
  <si>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</si>
  <si>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</si>
  <si>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</si>
  <si>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</si>
  <si>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</si>
  <si>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</si>
  <si>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</si>
  <si>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</si>
  <si>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</si>
  <si>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</si>
  <si>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</si>
  <si>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</si>
  <si>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</si>
  <si>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</si>
  <si>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</si>
  <si>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</si>
  <si>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</si>
  <si>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</si>
  <si>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</si>
  <si>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</si>
  <si>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</si>
  <si>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</si>
  <si>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</si>
  <si>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</si>
  <si>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</si>
  <si>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</si>
  <si>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</si>
  <si>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</si>
  <si>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</si>
  <si>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</si>
  <si>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</si>
  <si>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</si>
  <si>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</si>
  <si>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</si>
  <si>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</si>
  <si>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</si>
  <si>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</si>
  <si>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</si>
  <si>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</si>
  <si>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</si>
  <si>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</si>
  <si>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</si>
  <si>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</si>
  <si>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</si>
  <si>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</si>
  <si>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</si>
  <si>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</si>
  <si>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</si>
  <si>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</si>
  <si>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</si>
  <si>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</si>
  <si>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</si>
  <si>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</si>
  <si>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</si>
  <si>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</si>
  <si>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</si>
  <si>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</si>
  <si>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</si>
  <si>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</si>
  <si>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</si>
  <si>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</si>
  <si>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</si>
  <si>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</si>
  <si>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</si>
  <si>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</si>
  <si>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</si>
  <si>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</si>
  <si>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</si>
  <si>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</si>
  <si>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</si>
  <si>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</si>
  <si>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</si>
  <si>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</si>
  <si>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</si>
  <si>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</si>
  <si>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</si>
  <si>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</si>
  <si>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</si>
  <si>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</si>
  <si>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</si>
  <si>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</si>
  <si>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</si>
  <si>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</si>
  <si>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</si>
  <si>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</si>
  <si>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</si>
  <si>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</si>
  <si>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</si>
  <si>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</si>
  <si>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</si>
  <si>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</si>
  <si>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</si>
  <si>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</si>
  <si>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</si>
  <si>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</si>
  <si>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</si>
  <si>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</si>
  <si>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</si>
  <si>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</si>
  <si>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</si>
  <si>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</si>
  <si>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</si>
  <si>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</si>
  <si>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</si>
  <si>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</si>
  <si>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</si>
  <si>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</si>
  <si>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</si>
  <si>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</si>
  <si>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</si>
  <si>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</si>
  <si>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</si>
  <si>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</si>
  <si>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</si>
  <si>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</si>
  <si>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</si>
  <si>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</si>
  <si>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</si>
  <si>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</si>
  <si>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</si>
  <si>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</si>
  <si>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</si>
  <si>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</si>
  <si>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</si>
  <si>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</si>
  <si>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</si>
  <si>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</si>
  <si>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</si>
  <si>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</si>
  <si>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</si>
  <si>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</si>
  <si>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</si>
  <si>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</si>
  <si>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</si>
  <si>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</si>
  <si>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</si>
  <si>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</si>
  <si>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</si>
  <si>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</si>
  <si>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</si>
  <si>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</si>
  <si>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</si>
  <si>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</si>
  <si>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</si>
  <si>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</si>
  <si>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</si>
  <si>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</si>
  <si>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</si>
  <si>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</si>
  <si>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</si>
  <si>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</si>
  <si>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</si>
  <si>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</si>
  <si>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</si>
  <si>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</si>
  <si>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</si>
  <si>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</si>
  <si>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</si>
  <si>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</si>
  <si>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</si>
  <si>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</si>
  <si>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</si>
  <si>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</si>
  <si>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</si>
  <si>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</si>
  <si>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</si>
  <si>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</si>
  <si>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</si>
  <si>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</si>
  <si>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</si>
  <si>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</si>
  <si>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</si>
  <si>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</si>
  <si>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</si>
  <si>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</si>
  <si>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</si>
  <si>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</si>
  <si>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</si>
  <si>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</si>
  <si>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</si>
  <si>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</si>
  <si>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</si>
  <si>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</si>
  <si>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</si>
  <si>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</si>
  <si>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</si>
  <si>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</si>
  <si>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</si>
  <si>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</si>
  <si>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</si>
  <si>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</si>
  <si>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</si>
  <si>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</si>
  <si>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</si>
  <si>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</si>
  <si>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</si>
  <si>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</si>
  <si>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</si>
  <si>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</si>
  <si>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</si>
  <si>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</si>
  <si>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</si>
  <si>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</si>
  <si>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</si>
  <si>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</si>
  <si>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</si>
  <si>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</si>
  <si>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</si>
  <si>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</si>
  <si>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</si>
  <si>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</si>
  <si>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</si>
  <si>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</si>
  <si>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</si>
  <si>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</si>
  <si>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</si>
  <si>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</si>
  <si>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</si>
  <si>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</si>
  <si>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</si>
  <si>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</si>
  <si>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</si>
  <si>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</si>
  <si>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</si>
  <si>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</si>
  <si>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</si>
  <si>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</si>
  <si>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</si>
  <si>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</si>
  <si>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</si>
  <si>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</si>
  <si>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</si>
  <si>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</si>
  <si>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</si>
  <si>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</si>
  <si>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</si>
  <si>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</si>
  <si>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</si>
  <si>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</si>
  <si>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</si>
  <si>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</si>
  <si>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</si>
  <si>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</si>
  <si>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</si>
  <si>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</si>
  <si>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</si>
  <si>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</si>
  <si>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</si>
  <si>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</si>
  <si>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</si>
  <si>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</si>
  <si>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</si>
  <si>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</si>
  <si>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</si>
  <si>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</si>
  <si>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</si>
  <si>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</si>
  <si>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</si>
  <si>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</si>
  <si>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</si>
  <si>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</si>
  <si>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</si>
  <si>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</si>
  <si>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</si>
  <si>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</si>
  <si>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</si>
  <si>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</si>
  <si>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</si>
  <si>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</si>
  <si>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</si>
  <si>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</si>
  <si>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</si>
  <si>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</si>
  <si>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</si>
  <si>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</si>
  <si>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</si>
  <si>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</si>
  <si>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</si>
  <si>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</si>
  <si>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</si>
  <si>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</si>
  <si>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</si>
  <si>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</si>
  <si>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</si>
  <si>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</si>
  <si>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</si>
  <si>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</si>
  <si>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</si>
  <si>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</si>
  <si>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</si>
  <si>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</si>
  <si>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</si>
  <si>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</si>
  <si>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</si>
  <si>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</si>
  <si>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</si>
  <si>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</si>
  <si>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</si>
  <si>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</si>
  <si>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</si>
  <si>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</si>
  <si>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</si>
  <si>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</si>
  <si>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</si>
  <si>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</si>
  <si>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</si>
  <si>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</si>
  <si>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</si>
  <si>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</si>
  <si>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</si>
  <si>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</si>
  <si>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</si>
  <si>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</si>
  <si>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</si>
  <si>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</si>
  <si>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</si>
  <si>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</si>
  <si>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</si>
  <si>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</si>
  <si>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</si>
  <si>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</si>
  <si>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</si>
  <si>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</si>
  <si>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</si>
  <si>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</si>
  <si>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</si>
  <si>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</si>
  <si>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</si>
  <si>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</si>
  <si>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</si>
  <si>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</si>
  <si>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</si>
  <si>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</si>
  <si>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</si>
  <si>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</si>
  <si>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</si>
  <si>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</si>
  <si>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</si>
  <si>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</si>
  <si>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</si>
  <si>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</si>
  <si>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</si>
  <si>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</si>
  <si>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</si>
  <si>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</si>
  <si>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</si>
  <si>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</si>
  <si>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</si>
  <si>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</si>
  <si>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</si>
  <si>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</si>
  <si>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</si>
  <si>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</si>
  <si>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</si>
  <si>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</si>
  <si>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</si>
  <si>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</si>
  <si>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</si>
  <si>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</si>
  <si>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</si>
  <si>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</si>
  <si>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</si>
  <si>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</si>
  <si>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</si>
  <si>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</si>
  <si>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</si>
  <si>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</si>
  <si>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</si>
  <si>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</si>
  <si>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</si>
  <si>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</si>
  <si>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</si>
  <si>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</si>
  <si>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</si>
  <si>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</si>
  <si>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</si>
  <si>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</si>
  <si>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</si>
  <si>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</si>
  <si>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</si>
  <si>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</si>
  <si>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</si>
  <si>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</si>
  <si>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</si>
  <si>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</si>
  <si>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</si>
  <si>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</si>
  <si>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</si>
  <si>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</si>
  <si>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</si>
  <si>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</si>
  <si>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</si>
  <si>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</si>
  <si>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</si>
  <si>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</si>
  <si>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</si>
  <si>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</si>
  <si>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</si>
  <si>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</si>
  <si>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</si>
  <si>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</si>
  <si>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</si>
  <si>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</si>
  <si>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</si>
  <si>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</si>
  <si>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</si>
  <si>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</si>
  <si>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</si>
  <si>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</si>
  <si>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</si>
  <si>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</si>
  <si>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</si>
  <si>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</si>
  <si>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</si>
  <si>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</si>
  <si>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</si>
  <si>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</si>
  <si>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</si>
  <si>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</si>
  <si>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</si>
  <si>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</si>
  <si>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</si>
  <si>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</si>
  <si>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</si>
  <si>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</si>
  <si>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</si>
  <si>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</si>
  <si>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</si>
  <si>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</si>
  <si>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</si>
  <si>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</si>
  <si>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</si>
  <si>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</si>
  <si>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</si>
  <si>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</si>
  <si>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</si>
  <si>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</si>
  <si>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</si>
  <si>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</si>
  <si>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</si>
  <si>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</si>
  <si>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</si>
  <si>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</si>
  <si>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</si>
  <si>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</si>
  <si>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</si>
  <si>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</si>
  <si>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</si>
  <si>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</si>
  <si>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</si>
  <si>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</si>
  <si>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</si>
  <si>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</si>
  <si>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</si>
  <si>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</si>
  <si>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</si>
  <si>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</si>
  <si>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</si>
  <si>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</si>
  <si>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</si>
  <si>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</si>
  <si>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</si>
  <si>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</si>
  <si>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</si>
  <si>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</si>
  <si>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</si>
  <si>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</si>
  <si>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</si>
  <si>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</si>
  <si>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</si>
  <si>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</si>
  <si>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</si>
  <si>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</si>
  <si>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</si>
  <si>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</si>
  <si>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</si>
  <si>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</si>
  <si>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</si>
  <si>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</si>
  <si>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</si>
  <si>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</si>
  <si>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</si>
  <si>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</si>
  <si>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</si>
  <si>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</si>
  <si>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</si>
  <si>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</si>
  <si>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</si>
  <si>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</si>
  <si>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</si>
  <si>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</si>
  <si>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</si>
  <si>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</si>
  <si>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</si>
  <si>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</si>
  <si>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</si>
  <si>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</si>
  <si>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</si>
  <si>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</si>
  <si>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</si>
  <si>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</si>
  <si>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</si>
  <si>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</si>
  <si>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</si>
  <si>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</si>
  <si>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</si>
  <si>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</si>
  <si>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</si>
  <si>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</si>
  <si>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</si>
  <si>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</si>
  <si>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</si>
  <si>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</si>
  <si>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</si>
  <si>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</si>
  <si>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</si>
  <si>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</si>
  <si>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</si>
  <si>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</si>
  <si>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</si>
  <si>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</si>
  <si>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</si>
  <si>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</si>
  <si>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</si>
  <si>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</si>
  <si>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</si>
  <si>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</si>
  <si>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</si>
  <si>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</si>
  <si>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</si>
  <si>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</si>
  <si>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</si>
  <si>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</si>
  <si>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</si>
  <si>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</si>
  <si>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</si>
  <si>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</si>
  <si>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</si>
  <si>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</si>
  <si>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</si>
  <si>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</si>
  <si>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</si>
  <si>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</si>
  <si>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</si>
  <si>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</si>
  <si>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</si>
  <si>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</si>
  <si>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</si>
  <si>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</si>
  <si>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</si>
  <si>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</si>
  <si>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</si>
  <si>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</si>
  <si>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</si>
  <si>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</si>
  <si>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</si>
  <si>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</si>
  <si>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</si>
  <si>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</si>
  <si>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</si>
  <si>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</si>
  <si>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</si>
  <si>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</si>
  <si>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</si>
  <si>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</si>
  <si>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</si>
  <si>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</si>
  <si>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</si>
  <si>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</si>
  <si>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</si>
  <si>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</si>
  <si>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</si>
  <si>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</si>
  <si>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</si>
  <si>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</si>
  <si>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</si>
  <si>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</si>
  <si>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</si>
  <si>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</si>
  <si>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</si>
  <si>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</si>
  <si>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</si>
  <si>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</si>
  <si>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</si>
  <si>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</si>
  <si>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</si>
  <si>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</si>
  <si>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</si>
  <si>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</si>
  <si>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</si>
  <si>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</si>
  <si>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</si>
  <si>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</si>
  <si>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</si>
  <si>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</si>
  <si>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</si>
  <si>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</si>
  <si>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</si>
  <si>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</si>
  <si>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</si>
  <si>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</si>
  <si>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</si>
  <si>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</si>
  <si>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</si>
  <si>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</si>
  <si>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</si>
  <si>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</si>
  <si>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</si>
  <si>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</si>
  <si>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</si>
  <si>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</si>
  <si>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</si>
  <si>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</si>
  <si>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</si>
  <si>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</si>
  <si>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</si>
  <si>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</si>
  <si>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</si>
  <si>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</si>
  <si>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</si>
  <si>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</si>
  <si>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</si>
  <si>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</si>
  <si>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</si>
  <si>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</si>
  <si>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</si>
  <si>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</si>
  <si>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</si>
  <si>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</si>
  <si>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</si>
  <si>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</si>
  <si>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</si>
  <si>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</si>
  <si>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</si>
  <si>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</si>
  <si>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</si>
  <si>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</si>
  <si>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</si>
  <si>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</si>
  <si>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</si>
  <si>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</si>
  <si>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</si>
  <si>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</si>
  <si>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</si>
  <si>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</si>
  <si>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</si>
  <si>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</si>
  <si>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</si>
  <si>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</si>
  <si>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</si>
  <si>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</si>
  <si>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</si>
  <si>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</si>
  <si>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</si>
  <si>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</si>
  <si>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</si>
  <si>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</si>
  <si>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</si>
  <si>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36326</t>
  </si>
  <si>
    <t>30335229</t>
  </si>
  <si>
    <t>АО "ГУ ЖКХ"</t>
  </si>
  <si>
    <t>5116000922</t>
  </si>
  <si>
    <t>770401001</t>
  </si>
  <si>
    <t>26361174</t>
  </si>
  <si>
    <t>ГУП НАО "Нарьян-Марская электростанция"</t>
  </si>
  <si>
    <t>8300010188</t>
  </si>
  <si>
    <t>26361179</t>
  </si>
  <si>
    <t>ГУП НАО "Ненецкая коммунальная компания"</t>
  </si>
  <si>
    <t>8301002408</t>
  </si>
  <si>
    <t>26468919</t>
  </si>
  <si>
    <t>МП ЗР "Севержилкомсервис"</t>
  </si>
  <si>
    <t>8300010685</t>
  </si>
  <si>
    <t>26371616</t>
  </si>
  <si>
    <t>МУП "Коммунальщик" МО "Приморско-Куйский сельсовет"</t>
  </si>
  <si>
    <t>2983006962</t>
  </si>
  <si>
    <t>26361181</t>
  </si>
  <si>
    <t>Нарьян-Марское МУ ПОКиТС</t>
  </si>
  <si>
    <t>8301020069</t>
  </si>
  <si>
    <t>30351466</t>
  </si>
  <si>
    <t>ООО "Автоматика Сервис"</t>
  </si>
  <si>
    <t>2983008575</t>
  </si>
  <si>
    <t>01-08-2015 00:00:00</t>
  </si>
  <si>
    <t>26413215</t>
  </si>
  <si>
    <t>ООО "ЛУКОЙЛ-ЭНЕРГОСЕТИ"</t>
  </si>
  <si>
    <t>5260230051</t>
  </si>
  <si>
    <t>525350001</t>
  </si>
  <si>
    <t>27578022</t>
  </si>
  <si>
    <t>ООО "ННК-Северная нефть"</t>
  </si>
  <si>
    <t>1106019518</t>
  </si>
  <si>
    <t>997250001</t>
  </si>
  <si>
    <t>26572041</t>
  </si>
  <si>
    <t>ООО "Тарана"</t>
  </si>
  <si>
    <t>2983003658</t>
  </si>
  <si>
    <t>30430689</t>
  </si>
  <si>
    <t>ОП "Архангельское" АО "ГУ ЖКХ"</t>
  </si>
  <si>
    <t>290245001</t>
  </si>
  <si>
    <t>13-05-2009 00:00:00</t>
  </si>
  <si>
    <t>УПРАВЛЕНИЕ ПО ГОСУДАРСТВЕННОМУ РЕГУЛИРОВАНИЮ ЦЕН (ТАРИФОВ) НЕНЕЦКОГО АВТОНОМНОГО ОКРУГА</t>
  </si>
  <si>
    <t>8300005886</t>
  </si>
  <si>
    <t>30903763</t>
  </si>
  <si>
    <t>ФГБУ "ЦЖКУ" МИНОБОРОНЫ РОССИИ</t>
  </si>
  <si>
    <t>7729314745</t>
  </si>
  <si>
    <t>770101001</t>
  </si>
  <si>
    <t>30949446</t>
  </si>
  <si>
    <t>ФГБУ "ЦЖКУ" Минобороны России (Филиал по ВМФ)</t>
  </si>
  <si>
    <t>290245006</t>
  </si>
  <si>
    <t>20-03-2017 00:00:00</t>
  </si>
  <si>
    <t>26838012</t>
  </si>
  <si>
    <t>МКП "ЖКХ МО "Хоседа-Хардский сельсовет"</t>
  </si>
  <si>
    <t>2983998058</t>
  </si>
  <si>
    <t>28859576</t>
  </si>
  <si>
    <t>МКП "Пустозерское"</t>
  </si>
  <si>
    <t>2983008342</t>
  </si>
  <si>
    <t>28-04-2012 00:00:00</t>
  </si>
  <si>
    <t>28128768</t>
  </si>
  <si>
    <t>МКП "Север"</t>
  </si>
  <si>
    <t>2983008582</t>
  </si>
  <si>
    <t>28007692</t>
  </si>
  <si>
    <t>МКП "Энергия"</t>
  </si>
  <si>
    <t>2983008092</t>
  </si>
  <si>
    <t>30-12-2011 00:00:00</t>
  </si>
  <si>
    <t>31746470</t>
  </si>
  <si>
    <t>АО "ПЕЧОРНЕФТЕГАЗПРОМ"</t>
  </si>
  <si>
    <t>1105013841</t>
  </si>
  <si>
    <t>110501001</t>
  </si>
  <si>
    <t>31714459</t>
  </si>
  <si>
    <t>ИП Досько Арина Михайловна</t>
  </si>
  <si>
    <t>298304625308</t>
  </si>
  <si>
    <t>11-10-2012 00:00:00</t>
  </si>
  <si>
    <t>31714490</t>
  </si>
  <si>
    <t>МУНИЦИПАЛЬНОЕ УНИТАРНОЕ ПРЕДПРИЯТИЕ "НАРЬЯН-МАРСКОЕ АВТОТРАНСПОРТНОЕ ПРЕДПРИЯТИЕ"</t>
  </si>
  <si>
    <t>8301010039</t>
  </si>
  <si>
    <t>04-12-2002 00:00:00</t>
  </si>
  <si>
    <t>26382179</t>
  </si>
  <si>
    <t>Муниципальное унитарное предприятие «Комбинат по благоустройству и бытовому обслуживанию»</t>
  </si>
  <si>
    <t>2983004323</t>
  </si>
  <si>
    <t>NSRF</t>
  </si>
  <si>
    <t>MR_NAME</t>
  </si>
  <si>
    <t>OKTMO_MR_NAME</t>
  </si>
  <si>
    <t>MO_NAME</t>
  </si>
  <si>
    <t>OKTMO_NAME</t>
  </si>
  <si>
    <t>TYPE</t>
  </si>
  <si>
    <t>MR_ID</t>
  </si>
  <si>
    <t>11811000</t>
  </si>
  <si>
    <t>муниципальный район</t>
  </si>
  <si>
    <t>Андегский сельсовет</t>
  </si>
  <si>
    <t>11811431</t>
  </si>
  <si>
    <t>сельское поселение</t>
  </si>
  <si>
    <t>Великовисочный сельсовет</t>
  </si>
  <si>
    <t>11811434</t>
  </si>
  <si>
    <t>Канинский сельсовет</t>
  </si>
  <si>
    <t>11811443</t>
  </si>
  <si>
    <t>Карский сельсовет</t>
  </si>
  <si>
    <t>11811448</t>
  </si>
  <si>
    <t>Колгуевский сельсовет</t>
  </si>
  <si>
    <t>11811451</t>
  </si>
  <si>
    <t>Коткинский сельсовет</t>
  </si>
  <si>
    <t>11811452</t>
  </si>
  <si>
    <t>Малоземельский сельсовет</t>
  </si>
  <si>
    <t>11811454</t>
  </si>
  <si>
    <t>Межселенные территории, входящие в состав территории муниципального района Заполярный район, кроме территорий городского и сельских поселений</t>
  </si>
  <si>
    <t>11811701</t>
  </si>
  <si>
    <t>межселенная территория</t>
  </si>
  <si>
    <t>Омский сельсовет</t>
  </si>
  <si>
    <t>11811457</t>
  </si>
  <si>
    <t>Пёшский сельсовет</t>
  </si>
  <si>
    <t>11811459</t>
  </si>
  <si>
    <t>Поселок Амдерма</t>
  </si>
  <si>
    <t>11811464</t>
  </si>
  <si>
    <t>Приморско-Куйский сельсовет</t>
  </si>
  <si>
    <t>11811461</t>
  </si>
  <si>
    <t>Пустозерский сельсовет</t>
  </si>
  <si>
    <t>11811463</t>
  </si>
  <si>
    <t>городское поселение, в состав которого входит город</t>
  </si>
  <si>
    <t>Тельвисочный сельсовет</t>
  </si>
  <si>
    <t>11811466</t>
  </si>
  <si>
    <t>Тиманский сельсовет</t>
  </si>
  <si>
    <t>11811468</t>
  </si>
  <si>
    <t>Хорей-Верский сельсовет</t>
  </si>
  <si>
    <t>11811471</t>
  </si>
  <si>
    <t>Хоседа-Хардский сельсовет</t>
  </si>
  <si>
    <t>11811473</t>
  </si>
  <si>
    <t>Шоинский сельсовет</t>
  </si>
  <si>
    <t>11811476</t>
  </si>
  <si>
    <t>Юшарский сельсовет</t>
  </si>
  <si>
    <t>11811479</t>
  </si>
  <si>
    <t>Городской округ "Город Нарьян-Мар"</t>
  </si>
  <si>
    <t>11851000</t>
  </si>
  <si>
    <t>городской округ</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</si>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</sst>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106" formatCode="_-* #,##0.00\ _₽_-;\-* #,##0.00\ _₽_-;_-* &quot;-&quot;??\ _₽_-;_-@_-"/>
    <numFmt numFmtId="1107" formatCode="_-* #,##0\ _₽_-;\-* #,##0\ _₽_-;_-* &quot;-&quot;\ _₽_-;_-@_-"/>
    <numFmt numFmtId="1108" formatCode="_-* #,##0.00\ &quot;₽&quot;_-;\-* #,##0.00\ &quot;₽&quot;_-;_-* &quot;-&quot;??\ &quot;₽&quot;_-;_-@_-"/>
    <numFmt numFmtId="1109" formatCode="_-* #,##0\ &quot;₽&quot;_-;\-* #,##0\ &quot;₽&quot;_-;_-* &quot;-&quot;\ &quot;₽&quot;_-;_-@_-"/>
    <numFmt numFmtId="1110" formatCode="_-* #,##0.00[$€-1]_-;\-* #,##0.00[$€-1]_-;_-* &quot;-&quot;??[$€-1]_-"/>
    <numFmt numFmtId="1111" formatCode="#,##0.0"/>
    <numFmt numFmtId="1112" formatCode="#,##0.000"/>
    <numFmt numFmtId="1113" formatCode="#,##0.0000"/>
    <numFmt numFmtId="1114" formatCode="dd\.mm\.yyyy"/>
    <numFmt numFmtId="1115" formatCode="000000"/>
    <numFmt numFmtId="111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106" fontId="6" fillId="0" borderId="0" applyFont="0" applyFill="0" applyBorder="0" applyNumberFormat="1">
      <alignment vertical="top"/>
    </xf>
    <xf numFmtId="1107" fontId="6" fillId="0" borderId="0" applyFont="0" applyFill="0" applyBorder="0" applyNumberFormat="1">
      <alignment vertical="top"/>
    </xf>
    <xf numFmtId="1108" fontId="6" fillId="0" borderId="0" applyFont="0" applyFill="0" applyBorder="0" applyNumberFormat="1">
      <alignment vertical="top"/>
    </xf>
    <xf numFmtId="11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110" fontId="20" fillId="0" borderId="0" applyFont="1" applyFill="0" applyBorder="0" applyNumberFormat="1"/>
    <xf numFmtId="38" fontId="21" fillId="0" borderId="0" applyFont="1" applyFill="0" applyBorder="0" applyNumberFormat="1">
      <alignment vertical="top"/>
    </xf>
    <xf numFmtId="1111" fontId="22" fillId="33" borderId="0" applyFont="1" applyFill="1" applyBorder="0" applyNumberFormat="1">
      <protection locked="0"/>
    </xf>
    <xf numFmtId="0" fontId="23" fillId="0" borderId="0" applyFont="1" applyFill="0" applyBorder="0">
      <alignment vertical="center"/>
    </xf>
    <xf numFmtId="1112" fontId="22" fillId="33" borderId="0" applyFont="1" applyFill="1" applyBorder="0" applyNumberFormat="1">
      <protection locked="0"/>
    </xf>
    <xf numFmtId="111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106" fontId="6" fillId="0" borderId="0" xfId="28" applyFont="0" applyNumberFormat="1">
      <alignment vertical="top"/>
    </xf>
    <xf numFmtId="1107" fontId="6" fillId="0" borderId="0" xfId="29" applyFont="0" applyNumberFormat="1">
      <alignment vertical="top"/>
    </xf>
    <xf numFmtId="1108" fontId="6" fillId="0" borderId="0" xfId="30" applyFont="0" applyNumberFormat="1">
      <alignment vertical="top"/>
    </xf>
    <xf numFmtId="110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110" fontId="20" fillId="0" borderId="0" xfId="49" applyFont="1" applyNumberFormat="1"/>
    <xf numFmtId="38" fontId="21" fillId="0" borderId="0" xfId="50" applyFont="1" applyNumberFormat="1">
      <alignment vertical="top"/>
    </xf>
    <xf numFmtId="1111" fontId="22" fillId="33" borderId="0" xfId="51" applyFont="1" applyFill="1" applyNumberFormat="1">
      <protection locked="0"/>
    </xf>
    <xf numFmtId="0" fontId="23" fillId="0" borderId="0" xfId="52" applyFont="1">
      <alignment vertical="center"/>
    </xf>
    <xf numFmtId="1112" fontId="22" fillId="33" borderId="0" xfId="53" applyFont="1" applyFill="1" applyNumberFormat="1">
      <protection locked="0"/>
    </xf>
    <xf numFmtId="111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11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11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11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11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11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11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11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113" fontId="22" fillId="39" borderId="13" xfId="0" applyFont="1" applyFill="1" applyBorder="1" applyNumberFormat="1">
      <alignment horizontal="right" vertical="center" wrapText="1"/>
      <protection locked="0"/>
    </xf>
    <xf numFmtId="111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11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11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11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112" fontId="47" fillId="0" borderId="12" xfId="0" applyFont="1" applyBorder="1" applyNumberFormat="1">
      <alignment horizontal="right" vertical="center" wrapText="1"/>
    </xf>
    <xf numFmtId="111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11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1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11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11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114" fontId="0" fillId="39" borderId="12" xfId="0" applyFont="1" applyFill="1" applyBorder="1" applyNumberFormat="1">
      <alignment horizontal="left" vertical="center" wrapText="1" indent="1"/>
      <protection locked="0"/>
    </xf>
    <xf numFmtId="1114" fontId="0" fillId="0" borderId="12" xfId="0" applyFont="1" applyBorder="1" applyNumberFormat="1">
      <alignment horizontal="left" vertical="center" wrapText="1" indent="1"/>
    </xf>
    <xf numFmtId="1114" fontId="0" fillId="39" borderId="12" xfId="0" applyFont="1" applyFill="1" applyBorder="1" applyNumberFormat="1">
      <alignment horizontal="center" vertical="center" wrapText="1"/>
      <protection locked="0"/>
    </xf>
    <xf numFmtId="1114" fontId="47" fillId="0" borderId="0" xfId="0" applyFont="1" applyNumberFormat="1">
      <alignment horizontal="center" vertical="center" wrapText="1"/>
    </xf>
    <xf numFmtId="1114" fontId="47" fillId="0" borderId="12" xfId="0" applyFont="1" applyBorder="1" applyNumberFormat="1">
      <alignment horizontal="center" vertical="center" wrapText="1"/>
    </xf>
    <xf numFmtId="1114" fontId="0" fillId="39" borderId="12" xfId="0" applyFont="1" applyFill="1" applyBorder="1" applyNumberFormat="1">
      <alignment horizontal="left" vertical="center" wrapText="1"/>
      <protection locked="0"/>
    </xf>
    <xf numFmtId="1114" fontId="0" fillId="36" borderId="12" xfId="0" applyFont="1" applyFill="1" applyBorder="1" applyNumberFormat="1">
      <alignment horizontal="left" vertical="center" wrapText="1" indent="1"/>
      <protection locked="0"/>
    </xf>
    <xf numFmtId="111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114" fontId="0" fillId="39" borderId="14" xfId="0" applyFont="1" applyFill="1" applyBorder="1" applyNumberFormat="1">
      <alignment horizontal="left" vertical="center" wrapText="1"/>
      <protection locked="0"/>
    </xf>
    <xf numFmtId="111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11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11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11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115" fontId="44" fillId="0" borderId="19" xfId="0" applyFont="1" applyBorder="1" applyNumberFormat="1">
      <alignment horizontal="center" vertical="center" wrapText="1"/>
    </xf>
    <xf numFmtId="1115" fontId="44" fillId="0" borderId="20" xfId="0" applyFont="1" applyBorder="1" applyNumberFormat="1">
      <alignment horizontal="center" vertical="center" wrapText="1"/>
    </xf>
    <xf numFmtId="1116" fontId="22" fillId="39" borderId="12" xfId="0" applyFont="1" applyFill="1" applyBorder="1" applyNumberFormat="1">
      <alignment horizontal="left" vertical="center" wrapText="1" indent="1"/>
      <protection locked="0"/>
    </xf>
    <xf numFmtId="111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11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11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11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114" fontId="22" fillId="34" borderId="12" xfId="0" applyFont="1" applyFill="1" applyBorder="1" applyNumberFormat="1">
      <alignment horizontal="left" vertical="center" wrapText="1" indent="1"/>
    </xf>
    <xf numFmtId="111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11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11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11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115" fontId="22" fillId="0" borderId="17" xfId="0" applyFont="1" applyBorder="1" applyNumberFormat="1">
      <alignment horizontal="center" vertical="center" wrapText="1"/>
    </xf>
    <xf numFmtId="1115" fontId="22" fillId="0" borderId="23" xfId="0" applyFont="1" applyBorder="1" applyNumberFormat="1">
      <alignment horizontal="center" vertical="center" wrapText="1"/>
    </xf>
    <xf numFmtId="1115" fontId="22" fillId="0" borderId="14" xfId="0" applyFont="1" applyBorder="1" applyNumberFormat="1">
      <alignment horizontal="center" vertical="center" wrapText="1"/>
    </xf>
    <xf numFmtId="1115" fontId="22" fillId="0" borderId="15" xfId="0" applyFont="1" applyBorder="1" applyNumberFormat="1">
      <alignment horizontal="center" vertical="center" wrapText="1"/>
    </xf>
    <xf numFmtId="11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115" fontId="22" fillId="0" borderId="36" xfId="0" applyFont="1" applyBorder="1" applyNumberFormat="1">
      <alignment horizontal="center" vertical="center" wrapText="1"/>
    </xf>
    <xf numFmtId="1115" fontId="22" fillId="0" borderId="12" xfId="0" applyFont="1" applyBorder="1" applyNumberFormat="1">
      <alignment horizontal="center" vertical="center" wrapText="1"/>
    </xf>
    <xf numFmtId="111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11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11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11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contract/search/results.html?morphology=on&amp;openMode=USE_DEFAULT_PARAMS&amp;pageNumber=1&amp;sortDirection=false&amp;recordsPerPage=_10&amp;sortBy=UPDATE_DATE&amp;fz44=on&amp;contractPriceFrom=0&amp;contractPriceTo=200000000000&amp;contractStageList_0=on&amp;contractStageList_1=on&amp;contractStageList_2=on&amp;contractStageList_3=on&amp;contractStageList=0,1,2,3&amp;regionDeleted=false&amp;customerTitle=&#1048;&#1057;&#1050;&#1040;&#1058;&#1045;&#1051;&#1068;&#1057;&#1050;&#1054;&#1045;+&#1052;&#1059;&#1053;&#1048;&#1062;&#1048;&#1055;&#1040;&#1051;&#1068;&#1053;&#1054;&#1045;+&#1059;&#1053;&#1048;&#1058;&#1040;&#1056;&#1053;&#1054;&#1045;+&#1055;&#1056;&#1045;&#1044;&#1055;&#1056;&#1048;&#1071;&#1058;&#1048;&#1045;+%22&#1055;&#1054;&#1057;&#1046;&#1048;&#1051;&#1050;&#1054;&#1052;&#1057;&#1045;&#1056;&#1042;&#1048;&#1057;%22&amp;customerCode=06006000250&amp;customerFz94id=2446655&amp;customerInn=2983013920&amp;budgetaryFunds=on&amp;extraBudgetaryFunds=on&amp;classifiersMpGroupId=0"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58899-0824-FFCB-28E8-C89F0AAEA5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BB93D9-C5F8-D32A-F08B-A04533FEE849}"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t="s">
        <v>22</v>
      </c>
      <c r="G11" s="78"/>
      <c r="H11" s="774" t="s">
        <v>23</v>
      </c>
      <c r="J11" s="877" t="s">
        <v>24</v>
      </c>
      <c r="Q11" s="75">
        <v>0</v>
      </c>
    </row>
    <row customHeight="1" ht="22.5">
      <c r="A12" s="2099"/>
      <c r="D12" s="76"/>
      <c r="E12" s="1166" t="s">
        <v>25</v>
      </c>
      <c r="F12" s="1733" t="s">
        <v>26</v>
      </c>
      <c r="G12" s="74"/>
      <c r="J12" s="877" t="s">
        <v>27</v>
      </c>
      <c r="Q12" s="75">
        <v>0</v>
      </c>
    </row>
    <row s="1636" customFormat="1" customHeight="1" ht="22.5" hidden="1">
      <c r="A13" s="789" t="s">
        <v>28</v>
      </c>
      <c r="B13" s="99"/>
      <c r="C13" s="409"/>
      <c r="D13" s="411"/>
      <c r="E13" s="1776" t="s">
        <v>29</v>
      </c>
      <c r="F13" s="1733" t="s">
        <v>30</v>
      </c>
      <c r="G13" s="78"/>
      <c r="H13" s="771"/>
      <c r="I13" s="412"/>
      <c r="J13" s="1777" t="s">
        <v>31</v>
      </c>
      <c r="Q13" s="410">
        <v>0</v>
      </c>
    </row>
    <row s="1636" customFormat="1" customHeight="1" ht="27" hidden="1">
      <c r="A14" s="789" t="s">
        <v>32</v>
      </c>
      <c r="B14" s="99"/>
      <c r="C14" s="409"/>
      <c r="D14" s="411"/>
      <c r="E14" s="1166" t="s">
        <v>33</v>
      </c>
      <c r="F14" s="1768"/>
      <c r="G14" s="78"/>
      <c r="H14" s="771"/>
      <c r="I14" s="412"/>
      <c r="J14" s="877" t="s">
        <v>34</v>
      </c>
      <c r="Q14" s="410">
        <v>0</v>
      </c>
    </row>
    <row s="1636" customFormat="1" customHeight="1" ht="19.5" hidden="1">
      <c r="A15" s="789" t="s">
        <v>35</v>
      </c>
      <c r="B15" s="99"/>
      <c r="C15" s="409"/>
      <c r="D15" s="411"/>
      <c r="E15" s="1166" t="s">
        <v>36</v>
      </c>
      <c r="F15" s="1768"/>
      <c r="G15" s="78"/>
      <c r="H15" s="771"/>
      <c r="I15" s="412"/>
      <c r="J15" s="877" t="s">
        <v>37</v>
      </c>
      <c r="Q15" s="410">
        <v>0</v>
      </c>
    </row>
    <row s="1613" customFormat="1" customHeight="1" ht="6.3">
      <c r="A16" s="786"/>
      <c r="B16" s="233"/>
      <c r="C16" s="234"/>
      <c r="D16" s="240"/>
      <c r="E16" s="238"/>
      <c r="F16" s="241"/>
      <c r="G16" s="78"/>
      <c r="H16" s="410"/>
      <c r="I16" s="412"/>
      <c r="J16" s="875"/>
      <c r="Q16" s="237">
        <v>6</v>
      </c>
    </row>
    <row customHeight="1" ht="21">
      <c r="D17" s="76"/>
      <c r="E17" s="392" t="s">
        <v>38</v>
      </c>
      <c r="F17" s="217" t="s">
        <v>39</v>
      </c>
      <c r="G17" s="74"/>
      <c r="H17" s="774" t="s">
        <v>23</v>
      </c>
      <c r="Q17" s="75">
        <v>20</v>
      </c>
    </row>
    <row customHeight="1" ht="25.5" hidden="1">
      <c r="D18" s="76"/>
      <c r="E18" s="1776" t="s">
        <v>40</v>
      </c>
      <c r="F18" s="1734"/>
      <c r="G18" s="74"/>
      <c r="I18" s="775"/>
      <c r="J18" s="2098" t="s">
        <v>41</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42</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t="s">
        <v>43</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44</v>
      </c>
      <c r="G22" s="74"/>
      <c r="I22" s="776"/>
      <c r="Q22" s="75">
        <v>0</v>
      </c>
    </row>
    <row customHeight="1" ht="22.5" hidden="1">
      <c r="D23" s="76"/>
      <c r="E23" s="392" t="s">
        <v>45</v>
      </c>
      <c r="F23" s="217"/>
      <c r="G23" s="74"/>
      <c r="Q23" s="75">
        <v>0</v>
      </c>
    </row>
    <row customHeight="1" ht="19.5" hidden="1">
      <c r="D24" s="76"/>
      <c r="E24" s="392" t="s">
        <v>46</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47</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48</v>
      </c>
      <c r="F28" s="219"/>
      <c r="G28" s="74"/>
      <c r="Q28" s="75">
        <v>0</v>
      </c>
    </row>
    <row customHeight="1" ht="19.5" hidden="1">
      <c r="D29" s="76"/>
      <c r="E29" s="392" t="s">
        <v>46</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55</v>
      </c>
      <c r="F36" s="349"/>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28</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61</v>
      </c>
      <c r="F46" s="711" t="s">
        <v>19</v>
      </c>
      <c r="G46" s="74"/>
      <c r="H46" s="410"/>
      <c r="I46" s="412"/>
      <c r="J46" s="877"/>
      <c r="Q46" s="431">
        <v>0</v>
      </c>
    </row>
    <row s="1636" customFormat="1" customHeight="1" ht="24.75" hidden="1">
      <c r="A47" s="785"/>
      <c r="B47" s="414"/>
      <c r="C47" s="409"/>
      <c r="D47" s="411"/>
      <c r="E47" s="1166" t="s">
        <v>62</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68</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68</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57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577"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D7096B9-D7CA-B7A4-2B0B-7D202A493ADD}"/>
    <hyperlink ref="H17" location="Титульный!H9" display="Как заполнить?" tooltip="Помощь по работе с полями отчётной формы" xr:uid="{7BAB753A-5906-7FE6-68F4-5D9DAAF2629E}"/>
    <hyperlink ref="H39" location="Титульный!H9" display="Как заполнить?" tooltip="Помощь по работе с полями отчётной формы" xr:uid="{D2342071-4DBA-1074-58A3-B8F8C109B1F7}"/>
    <hyperlink ref="H62" location="Титульный!H9" display="Как заполнить?" tooltip="Помощь по работе с полями отчётной формы" xr:uid="{14D56B18-77D6-5906-95D3-61B34E53C7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6D77D-80D5-9028-7B22-B1B34D8D077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103</v>
      </c>
      <c r="I13" s="792" t="s">
        <v>104</v>
      </c>
      <c r="J13" s="501">
        <f>MERGEVALUE(G13)</f>
      </c>
      <c r="K13" s="512"/>
      <c r="L13" s="512"/>
      <c r="M13" s="501" t="str">
        <f t="array" ref="M13:M13">IF(ISERROR(MATCH(MID(N13,1,250),MID(note_ter,1,250),0)),"n","y")</f>
        <v>n</v>
      </c>
      <c r="N13" s="512"/>
      <c r="O13" s="501" t="str">
        <f>H13&amp;"("&amp;I13&amp;")"</f>
        <v>Рабочий поселок Искателей(11811111)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105</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106</v>
      </c>
      <c r="H15" s="179"/>
      <c r="I15" s="180"/>
      <c r="J15" s="250"/>
      <c r="K15" s="156"/>
      <c r="L15" s="156"/>
      <c r="M15" s="156"/>
      <c r="N15" s="227" t="s">
        <v>107</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1A095-B02A-8DBE-D7EB-4F29ABA66DD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ИМУП «ПОСЖИЛКОМСЕРВИС»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108</v>
      </c>
      <c r="E9" s="2128"/>
      <c r="F9" s="2129" t="s">
        <v>109</v>
      </c>
      <c r="G9" s="2130"/>
      <c r="H9" s="2130"/>
      <c r="I9" s="2130"/>
      <c r="J9" s="2133" t="s">
        <v>110</v>
      </c>
      <c r="K9" s="2133"/>
      <c r="L9" s="2133"/>
      <c r="M9" s="2133"/>
      <c r="AM9" s="584">
        <v>18</v>
      </c>
    </row>
    <row customHeight="1" ht="24">
      <c r="A10" s="2127"/>
      <c r="B10" s="593"/>
      <c r="C10" s="526"/>
      <c r="D10" s="524" t="s">
        <v>90</v>
      </c>
      <c r="E10" s="524" t="s">
        <v>91</v>
      </c>
      <c r="F10" s="524" t="s">
        <v>111</v>
      </c>
      <c r="G10" s="2134" t="s">
        <v>90</v>
      </c>
      <c r="H10" s="2135"/>
      <c r="I10" s="524" t="s">
        <v>91</v>
      </c>
      <c r="J10" s="524" t="s">
        <v>111</v>
      </c>
      <c r="K10" s="2134" t="s">
        <v>90</v>
      </c>
      <c r="L10" s="2135"/>
      <c r="M10" s="524" t="s">
        <v>91</v>
      </c>
      <c r="N10" s="1628"/>
      <c r="AM10" s="584">
        <v>23</v>
      </c>
    </row>
    <row s="1854" customFormat="1" customHeight="1" ht="11.25" hidden="1">
      <c r="A11" s="594"/>
      <c r="B11" s="594"/>
      <c r="C11" s="594"/>
      <c r="D11" s="595" t="s">
        <v>112</v>
      </c>
      <c r="E11" s="595" t="s">
        <v>113</v>
      </c>
      <c r="F11" s="595" t="s">
        <v>92</v>
      </c>
      <c r="G11" s="2116" t="s">
        <v>93</v>
      </c>
      <c r="H11" s="2117"/>
      <c r="I11" s="595" t="s">
        <v>114</v>
      </c>
      <c r="J11" s="595" t="s">
        <v>94</v>
      </c>
      <c r="K11" s="2118" t="s">
        <v>95</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112</v>
      </c>
      <c r="E13" s="2110"/>
      <c r="F13" s="2113" t="s">
        <v>68</v>
      </c>
      <c r="G13" s="2114"/>
      <c r="H13" s="2115">
        <v>1</v>
      </c>
      <c r="I13" s="2106" t="str">
        <f>IF(U13="","",INDEX(TERRITORY_MR_LIST,MATCH(U13,TERRITORY_LIST_ID,0)))</f>
        <v/>
      </c>
      <c r="J13" s="2108" t="s">
        <v>19</v>
      </c>
      <c r="K13" s="603"/>
      <c r="L13" s="528" t="s">
        <v>112</v>
      </c>
      <c r="M13" s="604" t="s">
        <v>30</v>
      </c>
      <c r="N13" s="813"/>
      <c r="O13" s="1417" t="s">
        <v>120</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124</v>
      </c>
      <c r="F16" s="178"/>
      <c r="G16" s="178"/>
      <c r="H16" s="178"/>
      <c r="I16" s="178"/>
      <c r="J16" s="178"/>
      <c r="K16" s="178" t="s">
        <v>30</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CDE58-D19A-D332-699C-867BC73231DC}" mc:Ignorable="x14ac xr xr2 xr3">
  <sheetPr>
    <tabColor rgb="FFCCCCFF"/>
  </sheetPr>
  <dimension ref="A1:AR146"/>
  <sheetViews>
    <sheetView showGridLines="0" zoomScale="90" workbookViewId="0">
      <pane xSplit="6" ySplit="12" topLeftCell="G85" activePane="bottomRight" state="frozen"/>
      <selection pane="bottomLeft" activeCell="A13" sqref="A13"/>
      <selection pane="topRight" activeCell="G1" sqref="G1"/>
      <selection pane="bottomRight" activeCell="N144" sqref="N144"/>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ИМУП «ПОСЖИЛКОМСЕРВИС»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125</v>
      </c>
      <c r="F9" s="2104"/>
      <c r="G9" s="2128" t="s">
        <v>108</v>
      </c>
      <c r="H9" s="2128" t="s">
        <v>90</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91</v>
      </c>
      <c r="F10" s="1285" t="s">
        <v>131</v>
      </c>
      <c r="G10" s="2128"/>
      <c r="H10" s="2128"/>
      <c r="I10" s="2128"/>
      <c r="J10" s="2128"/>
      <c r="K10" s="111" t="s">
        <v>111</v>
      </c>
      <c r="L10" s="2128" t="s">
        <v>90</v>
      </c>
      <c r="M10" s="2128"/>
      <c r="N10" s="111" t="s">
        <v>132</v>
      </c>
      <c r="O10" s="111" t="s">
        <v>111</v>
      </c>
      <c r="P10" s="2128" t="s">
        <v>90</v>
      </c>
      <c r="Q10" s="2128"/>
      <c r="R10" s="111" t="s">
        <v>132</v>
      </c>
      <c r="S10" s="284" t="s">
        <v>111</v>
      </c>
      <c r="T10" s="2128" t="s">
        <v>90</v>
      </c>
      <c r="U10" s="2128"/>
      <c r="V10" s="284" t="s">
        <v>91</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112</v>
      </c>
      <c r="E11" s="1250" t="s">
        <v>113</v>
      </c>
      <c r="F11" s="1250"/>
      <c r="G11" s="1250" t="s">
        <v>92</v>
      </c>
      <c r="H11" s="2157" t="s">
        <v>114</v>
      </c>
      <c r="I11" s="2157"/>
      <c r="J11" s="1250" t="s">
        <v>94</v>
      </c>
      <c r="K11" s="1250" t="s">
        <v>95</v>
      </c>
      <c r="L11" s="2157" t="s">
        <v>115</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245</v>
      </c>
      <c r="F99" s="2146" t="s">
        <v>68</v>
      </c>
      <c r="G99" s="2630" t="str">
        <f>INDEX(VD_NAME_LIST,MATCH("4189677",VD_ID_LIST,0))</f>
        <v>Подключение (технологическое присоединение) к централизованной системе водоснабжения</v>
      </c>
      <c r="H99" s="2554"/>
      <c r="I99" s="2554">
        <v>1</v>
      </c>
      <c r="J99" s="2502" t="s">
        <v>245</v>
      </c>
      <c r="K99" s="2186" t="s">
        <v>68</v>
      </c>
      <c r="L99" s="2109"/>
      <c r="M99" s="2109" t="s">
        <v>112</v>
      </c>
      <c r="N99" s="2505" t="str">
        <f>IF(Z99="","",INDEX(TERRITORY_MR_LIST,MATCH(Z99,TERRITORY_LIST_ID,0)))</f>
        <v>Территория 1</v>
      </c>
      <c r="O99" s="2186" t="s">
        <v>19</v>
      </c>
      <c r="P99" s="2109"/>
      <c r="Q99" s="2109" t="s">
        <v>112</v>
      </c>
      <c r="R99" s="2631" t="s">
        <v>30</v>
      </c>
      <c r="S99" s="2407" t="s">
        <v>19</v>
      </c>
      <c r="T99" s="2407"/>
      <c r="U99" s="2407" t="s">
        <v>112</v>
      </c>
      <c r="V99" s="1435"/>
      <c r="W99" s="2502"/>
      <c r="X99" s="1268"/>
      <c r="Y99" s="1268"/>
      <c r="Z99" s="1268" t="s">
        <v>100</v>
      </c>
      <c r="AA99" s="1268"/>
      <c r="AB99" s="1268" t="s">
        <v>246</v>
      </c>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Подключение (технологическое присоединение) к централизованной системе водоснабжения</v>
      </c>
      <c r="AJ99" s="1268" t="str">
        <f>IF($J$99=0,"",$J$99)</f>
        <v>Тариф на подключение (технологическое присоединение) к централизованной системе холодного водоснабжения</v>
      </c>
      <c r="AK99" s="1268" t="str">
        <f>IF($K$99="нет","без дифференциации",IF($N$99=0,"",$N$99))</f>
        <v>Территория 1</v>
      </c>
      <c r="AL99" s="1268" t="str">
        <f>IF($O$99="нет","без дифференциации",IF($R$99=0,"",$R$99))</f>
        <v>без дифференциации</v>
      </c>
      <c r="AM99" s="1268" t="str">
        <f>IF($S$99="нет","без дифференциации",IF($V$99=0,"",$V$99))</f>
        <v>без дифференциации</v>
      </c>
      <c r="AN99" s="1773">
        <f>$I$99</f>
        <v>1</v>
      </c>
      <c r="AO99" s="1268" t="str">
        <f>$I$99&amp;"."&amp;$M$99</f>
        <v>1.1</v>
      </c>
      <c r="AP99" s="1267" t="str">
        <f>$I$99&amp;"."&amp;$M$99&amp;"."&amp;$Q$99</f>
        <v>1.1.1</v>
      </c>
      <c r="AQ99" s="1267" t="str">
        <f>$I$99&amp;"."&amp;$M$99&amp;"."&amp;$Q$99&amp;"."&amp;$U$99</f>
        <v>1.1.1.1</v>
      </c>
      <c r="AR99" s="1468">
        <v>0</v>
      </c>
    </row>
    <row s="1854" customFormat="1" customHeight="1" ht="17.25">
      <c r="A100" s="322"/>
      <c r="C100" s="321"/>
      <c r="D100" s="2136"/>
      <c r="E100" s="2144"/>
      <c r="F100" s="2147"/>
      <c r="G100" s="2630"/>
      <c r="H100" s="2554"/>
      <c r="I100" s="2554"/>
      <c r="J100" s="2502"/>
      <c r="K100" s="2187"/>
      <c r="L100" s="2109"/>
      <c r="M100" s="2109"/>
      <c r="N100" s="2505"/>
      <c r="O100" s="2187"/>
      <c r="P100" s="2109"/>
      <c r="Q100" s="2109"/>
      <c r="R100" s="2631" t="s">
        <v>30</v>
      </c>
      <c r="S100" s="2407"/>
      <c r="T100" s="1436"/>
      <c r="U100" s="1437"/>
      <c r="V100" s="1437"/>
      <c r="W100" s="2502"/>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632"/>
      <c r="H101" s="2504"/>
      <c r="I101" s="2504"/>
      <c r="J101" s="2534"/>
      <c r="K101" s="2187"/>
      <c r="L101" s="2504"/>
      <c r="M101" s="2504"/>
      <c r="N101" s="2506"/>
      <c r="O101" s="2113"/>
      <c r="P101" s="2633"/>
      <c r="Q101" s="2634"/>
      <c r="R101" s="2635" t="s">
        <v>251</v>
      </c>
      <c r="S101" s="2636"/>
      <c r="T101" s="2637"/>
      <c r="U101" s="2638"/>
      <c r="V101" s="2639"/>
      <c r="W101" s="264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632"/>
      <c r="H102" s="2504"/>
      <c r="I102" s="2504"/>
      <c r="J102" s="2534"/>
      <c r="K102" s="2113"/>
      <c r="L102" s="2641"/>
      <c r="M102" s="2642"/>
      <c r="N102" s="2643" t="s">
        <v>252</v>
      </c>
      <c r="O102" s="2644"/>
      <c r="P102" s="2645"/>
      <c r="Q102" s="2646"/>
      <c r="R102" s="2647"/>
      <c r="S102" s="2648"/>
      <c r="T102" s="2649"/>
      <c r="U102" s="2650"/>
      <c r="V102" s="2651"/>
      <c r="W102" s="2652"/>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632"/>
      <c r="H103" s="2653"/>
      <c r="I103" s="2654"/>
      <c r="J103" s="2655" t="s">
        <v>253</v>
      </c>
      <c r="K103" s="2656"/>
      <c r="L103" s="2657"/>
      <c r="M103" s="2658"/>
      <c r="N103" s="2659"/>
      <c r="O103" s="2660"/>
      <c r="P103" s="2661"/>
      <c r="Q103" s="2662"/>
      <c r="R103" s="2663"/>
      <c r="S103" s="2664"/>
      <c r="T103" s="2665"/>
      <c r="U103" s="2666"/>
      <c r="V103" s="2667"/>
      <c r="W103" s="266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68DF2-BCD2-9271-B019-AAF83D81C84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ИМУП «ПОСЖИЛКОМСЕРВИС»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108</v>
      </c>
      <c r="F8" s="2193" t="s">
        <v>125</v>
      </c>
      <c r="G8" s="2194"/>
      <c r="H8" s="2193" t="s">
        <v>90</v>
      </c>
      <c r="I8" s="2194"/>
      <c r="J8" s="2128" t="s">
        <v>126</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91</v>
      </c>
      <c r="G9" s="2176" t="s">
        <v>131</v>
      </c>
      <c r="H9" s="2195"/>
      <c r="I9" s="2196"/>
      <c r="J9" s="2102"/>
      <c r="K9" s="1560"/>
      <c r="L9" s="2128" t="s">
        <v>293</v>
      </c>
      <c r="M9" s="2102"/>
      <c r="N9" s="2193" t="s">
        <v>90</v>
      </c>
      <c r="O9" s="2194"/>
      <c r="P9" s="2128" t="s">
        <v>132</v>
      </c>
      <c r="Q9" s="1557"/>
      <c r="R9" s="2128" t="s">
        <v>293</v>
      </c>
      <c r="S9" s="2102"/>
      <c r="T9" s="2193" t="s">
        <v>90</v>
      </c>
      <c r="U9" s="2194"/>
      <c r="V9" s="2128" t="s">
        <v>132</v>
      </c>
      <c r="W9" s="1557"/>
      <c r="X9" s="2128" t="s">
        <v>293</v>
      </c>
      <c r="Y9" s="2102"/>
      <c r="Z9" s="2193" t="s">
        <v>90</v>
      </c>
      <c r="AA9" s="2194"/>
      <c r="AB9" s="2128" t="s">
        <v>294</v>
      </c>
      <c r="AC9" s="1557"/>
      <c r="AD9" s="2128" t="s">
        <v>293</v>
      </c>
      <c r="AE9" s="2102"/>
      <c r="AF9" s="2193" t="s">
        <v>90</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133</v>
      </c>
      <c r="BM10" s="294">
        <v>23</v>
      </c>
    </row>
    <row customHeight="1" ht="15">
      <c r="D11" s="2184" t="s">
        <v>112</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113</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EF81A-DEA4-8D38-D6FA-6C50B448B4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ИМУП «ПОСЖИЛКОМСЕРВИС»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90</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112</v>
      </c>
      <c r="E11" s="1013" t="s">
        <v>309</v>
      </c>
      <c r="F11" s="1012" t="str">
        <f>IF(region_name="","",region_name)</f>
        <v>Ненецкий автономный округ</v>
      </c>
      <c r="G11" s="1013" t="s">
        <v>310</v>
      </c>
      <c r="H11" s="476"/>
      <c r="J11" s="456">
        <v>0</v>
      </c>
    </row>
    <row customHeight="1" ht="22.5" hidden="1">
      <c r="A12" s="458"/>
      <c r="B12" s="503"/>
      <c r="C12" s="458"/>
      <c r="D12" s="446" t="s">
        <v>112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311</v>
      </c>
      <c r="G12" s="475"/>
      <c r="H12" s="476"/>
      <c r="J12" s="456">
        <v>0</v>
      </c>
    </row>
    <row customHeight="1" ht="23.25">
      <c r="A13" s="458"/>
      <c r="B13" s="503"/>
      <c r="C13" s="458"/>
      <c r="D13" s="446" t="s">
        <v>112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312</v>
      </c>
      <c r="E14" s="1011" t="s">
        <v>313</v>
      </c>
      <c r="F14" s="1012" t="str">
        <f>IF(inn="","",inn)</f>
        <v>2983013920</v>
      </c>
      <c r="G14" s="1013" t="s">
        <v>314</v>
      </c>
      <c r="H14" s="476"/>
      <c r="J14" s="456">
        <v>0</v>
      </c>
    </row>
    <row customHeight="1" ht="22.5" hidden="1">
      <c r="A15" s="458"/>
      <c r="B15" s="503"/>
      <c r="C15" s="458"/>
      <c r="D15" s="1010" t="s">
        <v>315</v>
      </c>
      <c r="E15" s="1011" t="s">
        <v>316</v>
      </c>
      <c r="F15" s="1012" t="str">
        <f>IF(kpp="","",kpp)</f>
        <v>298301001</v>
      </c>
      <c r="G15" s="1013" t="s">
        <v>317</v>
      </c>
      <c r="H15" s="476"/>
      <c r="J15" s="456">
        <v>0</v>
      </c>
    </row>
    <row customHeight="1" ht="39">
      <c r="A16" s="458"/>
      <c r="B16" s="503"/>
      <c r="C16" s="458"/>
      <c r="D16" s="446" t="s">
        <v>113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30</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30</v>
      </c>
      <c r="G20" s="475"/>
      <c r="H20" s="476"/>
      <c r="I20" s="853"/>
      <c r="J20" s="456">
        <v>0</v>
      </c>
    </row>
    <row customHeight="1" ht="22.5" hidden="1">
      <c r="A21" s="2203"/>
      <c r="B21" s="503"/>
      <c r="C21" s="2214"/>
      <c r="D21" s="441" t="str">
        <f>D19&amp;".2"</f>
        <v>5.1.2</v>
      </c>
      <c r="E21" s="440" t="s">
        <v>322</v>
      </c>
      <c r="F21" s="1734" t="s">
        <v>30</v>
      </c>
      <c r="G21" s="445" t="s">
        <v>323</v>
      </c>
      <c r="H21" s="476"/>
      <c r="I21" s="853"/>
      <c r="J21" s="456">
        <v>0</v>
      </c>
    </row>
    <row customHeight="1" ht="22.5" hidden="1">
      <c r="A22" s="2203"/>
      <c r="B22" s="503"/>
      <c r="C22" s="2214"/>
      <c r="D22" s="441" t="str">
        <f>D19&amp;".3"</f>
        <v>5.1.3</v>
      </c>
      <c r="E22" s="440" t="s">
        <v>324</v>
      </c>
      <c r="F22" s="882" t="s">
        <v>30</v>
      </c>
      <c r="G22" s="475"/>
      <c r="H22" s="476"/>
      <c r="I22" s="853"/>
      <c r="J22" s="456">
        <v>0</v>
      </c>
    </row>
    <row customHeight="1" ht="22.5" hidden="1">
      <c r="A23" s="2203"/>
      <c r="B23" s="503"/>
      <c r="C23" s="2214"/>
      <c r="D23" s="441" t="str">
        <f>D19&amp;".4"</f>
        <v>5.1.4</v>
      </c>
      <c r="E23" s="440" t="s">
        <v>325</v>
      </c>
      <c r="F23" s="882" t="s">
        <v>30</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92</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311</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343</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343</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345</v>
      </c>
      <c r="H44" s="476"/>
      <c r="J44" s="456">
        <v>22</v>
      </c>
    </row>
    <row customHeight="1" ht="23.25">
      <c r="A45" s="458"/>
      <c r="B45" s="503"/>
      <c r="C45" s="458"/>
      <c r="D45" s="441">
        <f>D44+1</f>
        <v>11</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347</v>
      </c>
      <c r="H46" s="476"/>
      <c r="J46" s="456">
        <v>23</v>
      </c>
    </row>
    <row customHeight="1" ht="24">
      <c r="A47" s="2203"/>
      <c r="B47" s="503"/>
      <c r="C47" s="493"/>
      <c r="D47" s="441" t="str">
        <f>D45&amp;".2"</f>
        <v>11.2</v>
      </c>
      <c r="E47" s="443" t="s">
        <v>348</v>
      </c>
      <c r="F47" s="491"/>
      <c r="G47" s="438" t="s">
        <v>349</v>
      </c>
      <c r="H47" s="476"/>
      <c r="J47" s="456">
        <v>23</v>
      </c>
    </row>
    <row customHeight="1" ht="24">
      <c r="A48" s="2203"/>
      <c r="B48" s="503"/>
      <c r="C48" s="493"/>
      <c r="D48" s="441" t="str">
        <f>D45&amp;".3"</f>
        <v>11.3</v>
      </c>
      <c r="E48" s="443" t="s">
        <v>350</v>
      </c>
      <c r="F48" s="491"/>
      <c r="G48" s="438" t="s">
        <v>351</v>
      </c>
      <c r="H48" s="476"/>
      <c r="J48" s="456">
        <v>23</v>
      </c>
    </row>
    <row customHeight="1" ht="24">
      <c r="A49" s="2203"/>
      <c r="B49" s="503"/>
      <c r="C49" s="493"/>
      <c r="D49" s="441" t="str">
        <f>IF(TEMPLATE_SPHERE="TKO",D45&amp;".0",D45&amp;".4")</f>
        <v>11.4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12</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73AB6-6A75-B644-A30A-F72D5C058F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ИМУП «ПОСЖИЛКОМСЕРВИС»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90</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112</v>
      </c>
      <c r="E12" s="1778" t="s">
        <v>30</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9701F-F84A-EA34-950B-DAC1E0A3386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112</v>
      </c>
      <c r="E2" s="2236"/>
      <c r="F2" s="1626"/>
      <c r="G2" s="1621" t="s">
        <v>112</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ИМУП «ПОСЖИЛКОМСЕРВИС»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90</v>
      </c>
      <c r="E11" s="2224" t="s">
        <v>108</v>
      </c>
      <c r="F11" s="2193" t="s">
        <v>90</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112</v>
      </c>
      <c r="E14" s="2236"/>
      <c r="F14" s="1618"/>
      <c r="G14" s="1617" t="s">
        <v>112</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89FEB-EAC5-2859-C8A7-B4D7A8F8A37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ИМУП «ПОСЖИЛКОМСЕРВИС»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90</v>
      </c>
      <c r="F8" s="824"/>
      <c r="G8" s="466" t="s">
        <v>88</v>
      </c>
      <c r="H8" s="466" t="s">
        <v>89</v>
      </c>
      <c r="I8" s="415" t="s">
        <v>87</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68</v>
      </c>
      <c r="K12" s="1165" t="s">
        <v>30</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10DE1-020E-8E29-9F63-6363F25F18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68</v>
      </c>
      <c r="AJ17" s="2268"/>
      <c r="AK17" s="2269" t="s">
        <v>68</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45</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27.04.2024</v>
      </c>
      <c r="W30" s="2265"/>
      <c r="X30" s="2265"/>
      <c r="Y30" s="2265"/>
      <c r="Z30" s="2265"/>
      <c r="AA30" s="2265"/>
      <c r="AB30" s="2265"/>
      <c r="AC30" s="327"/>
      <c r="AD30" s="2265" t="str">
        <f>IF(TITLE_DATE_PR_CHANGE="",IF(TITLE_DATE_PR="","",TITLE_DATE_PR),TITLE_DATE_PR_CHANGE)</f>
        <v>27.04.2024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689</v>
      </c>
      <c r="W31" s="2252"/>
      <c r="X31" s="2252"/>
      <c r="Y31" s="2252"/>
      <c r="Z31" s="2252"/>
      <c r="AA31" s="2252"/>
      <c r="AB31" s="2252"/>
      <c r="AC31" s="327"/>
      <c r="AD31" s="2252" t="str">
        <f>IF(TITLE_NUMBER_PR_CHANGE="",IF(TITLE_NUMBER_PR="","",TITLE_NUMBER_PR),TITLE_NUMBER_PR_CHANGE)</f>
        <v>689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46</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27.04.2024</v>
      </c>
      <c r="W34" s="2265"/>
      <c r="X34" s="2265"/>
      <c r="Y34" s="2265"/>
      <c r="Z34" s="2265"/>
      <c r="AA34" s="2265"/>
      <c r="AB34" s="2265"/>
      <c r="AC34" s="327"/>
      <c r="AD34" s="2265" t="str">
        <f>IF(TITLE_DATE_PR_CHANGE="",IF(TITLE_DATE_PR="","",TITLE_DATE_PR),TITLE_DATE_PR_CHANGE)</f>
        <v>27.04.2024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689</v>
      </c>
      <c r="W35" s="2252"/>
      <c r="X35" s="2252"/>
      <c r="Y35" s="2252"/>
      <c r="Z35" s="2252"/>
      <c r="AA35" s="2252"/>
      <c r="AB35" s="2252"/>
      <c r="AC35" s="327"/>
      <c r="AD35" s="2252" t="str">
        <f>IF(TITLE_NUMBER_PR_CHANGE="",IF(TITLE_NUMBER_PR="","",TITLE_NUMBER_PR),TITLE_NUMBER_PR_CHANGE)</f>
        <v>689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B4F26-970B-C7D1-2716-A30B03D71F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45</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27.04.2024</v>
      </c>
      <c r="W30" s="2265"/>
      <c r="X30" s="2265"/>
      <c r="Y30" s="2265"/>
      <c r="Z30" s="2265"/>
      <c r="AA30" s="2265"/>
      <c r="AB30" s="2265"/>
      <c r="AC30" s="327"/>
      <c r="AD30" s="2265" t="str">
        <f>IF(TITLE_DATE_PR_CHANGE="",IF(TITLE_DATE_PR="","",TITLE_DATE_PR),TITLE_DATE_PR_CHANGE)</f>
        <v>27.04.2024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689</v>
      </c>
      <c r="W31" s="2252"/>
      <c r="X31" s="2252"/>
      <c r="Y31" s="2252"/>
      <c r="Z31" s="2252"/>
      <c r="AA31" s="2252"/>
      <c r="AB31" s="2252"/>
      <c r="AC31" s="327"/>
      <c r="AD31" s="2252" t="str">
        <f>IF(TITLE_NUMBER_PR_CHANGE="",IF(TITLE_NUMBER_PR="","",TITLE_NUMBER_PR),TITLE_NUMBER_PR_CHANGE)</f>
        <v>689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46</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27.04.2024</v>
      </c>
      <c r="W34" s="2265"/>
      <c r="X34" s="2265"/>
      <c r="Y34" s="2265"/>
      <c r="Z34" s="2265"/>
      <c r="AA34" s="2265"/>
      <c r="AB34" s="2265"/>
      <c r="AC34" s="327"/>
      <c r="AD34" s="2265" t="str">
        <f>IF(TITLE_DATE_PR_CHANGE="",IF(TITLE_DATE_PR="","",TITLE_DATE_PR),TITLE_DATE_PR_CHANGE)</f>
        <v>27.04.2024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689</v>
      </c>
      <c r="W35" s="2252"/>
      <c r="X35" s="2252"/>
      <c r="Y35" s="2252"/>
      <c r="Z35" s="2252"/>
      <c r="AA35" s="2252"/>
      <c r="AB35" s="2252"/>
      <c r="AC35" s="327"/>
      <c r="AD35" s="2252" t="str">
        <f>IF(TITLE_NUMBER_PR_CHANGE="",IF(TITLE_NUMBER_PR="","",TITLE_NUMBER_PR),TITLE_NUMBER_PR_CHANGE)</f>
        <v>689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37EE3-52A7-0017-40B1-F1DE3B6C73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45</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27.04.2024</v>
      </c>
      <c r="W30" s="2265"/>
      <c r="X30" s="2265"/>
      <c r="Y30" s="2265"/>
      <c r="Z30" s="2265"/>
      <c r="AA30" s="2265"/>
      <c r="AB30" s="2265"/>
      <c r="AC30" s="1636"/>
      <c r="AD30" s="2265" t="str">
        <f>IF(TITLE_DATE_PR_CHANGE="",IF(TITLE_DATE_PR="","",TITLE_DATE_PR),TITLE_DATE_PR_CHANGE)</f>
        <v>27.04.2024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689</v>
      </c>
      <c r="W31" s="2252"/>
      <c r="X31" s="2252"/>
      <c r="Y31" s="2252"/>
      <c r="Z31" s="2252"/>
      <c r="AA31" s="2252"/>
      <c r="AB31" s="2252"/>
      <c r="AC31" s="1636"/>
      <c r="AD31" s="2252" t="str">
        <f>IF(TITLE_NUMBER_PR_CHANGE="",IF(TITLE_NUMBER_PR="","",TITLE_NUMBER_PR),TITLE_NUMBER_PR_CHANGE)</f>
        <v>689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46</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27.04.2024</v>
      </c>
      <c r="W34" s="2265"/>
      <c r="X34" s="2265"/>
      <c r="Y34" s="2265"/>
      <c r="Z34" s="2265"/>
      <c r="AA34" s="2265"/>
      <c r="AB34" s="2265"/>
      <c r="AC34" s="1636"/>
      <c r="AD34" s="2265" t="str">
        <f>IF(TITLE_DATE_PR_CHANGE="",IF(TITLE_DATE_PR="","",TITLE_DATE_PR),TITLE_DATE_PR_CHANGE)</f>
        <v>27.04.2024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689</v>
      </c>
      <c r="W35" s="2252"/>
      <c r="X35" s="2252"/>
      <c r="Y35" s="2252"/>
      <c r="Z35" s="2252"/>
      <c r="AA35" s="2252"/>
      <c r="AB35" s="2252"/>
      <c r="AC35" s="1636"/>
      <c r="AD35" s="2252" t="str">
        <f>IF(TITLE_NUMBER_PR_CHANGE="",IF(TITLE_NUMBER_PR="","",TITLE_NUMBER_PR),TITLE_NUMBER_PR_CHANGE)</f>
        <v>689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138</v>
      </c>
      <c r="C41" s="1267" t="s">
        <v>139</v>
      </c>
      <c r="D41" s="1267" t="s">
        <v>140</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127B4-AD3D-B094-CD4D-FAF3043BE8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45</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27.04.2024</v>
      </c>
      <c r="W30" s="2265"/>
      <c r="X30" s="2265"/>
      <c r="Y30" s="2265"/>
      <c r="Z30" s="2265"/>
      <c r="AA30" s="2265"/>
      <c r="AB30" s="2265"/>
      <c r="AC30" s="1636"/>
      <c r="AD30" s="2265" t="str">
        <f>IF(TITLE_DATE_PR_CHANGE="",IF(TITLE_DATE_PR="","",TITLE_DATE_PR),TITLE_DATE_PR_CHANGE)</f>
        <v>27.04.2024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689</v>
      </c>
      <c r="W31" s="2252"/>
      <c r="X31" s="2252"/>
      <c r="Y31" s="2252"/>
      <c r="Z31" s="2252"/>
      <c r="AA31" s="2252"/>
      <c r="AB31" s="2252"/>
      <c r="AC31" s="1636"/>
      <c r="AD31" s="2252" t="str">
        <f>IF(TITLE_NUMBER_PR_CHANGE="",IF(TITLE_NUMBER_PR="","",TITLE_NUMBER_PR),TITLE_NUMBER_PR_CHANGE)</f>
        <v>689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46</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27.04.2024</v>
      </c>
      <c r="W34" s="2265"/>
      <c r="X34" s="2265"/>
      <c r="Y34" s="2265"/>
      <c r="Z34" s="2265"/>
      <c r="AA34" s="2265"/>
      <c r="AB34" s="2265"/>
      <c r="AC34" s="1636"/>
      <c r="AD34" s="2265" t="str">
        <f>IF(TITLE_DATE_PR_CHANGE="",IF(TITLE_DATE_PR="","",TITLE_DATE_PR),TITLE_DATE_PR_CHANGE)</f>
        <v>27.04.2024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689</v>
      </c>
      <c r="W35" s="2252"/>
      <c r="X35" s="2252"/>
      <c r="Y35" s="2252"/>
      <c r="Z35" s="2252"/>
      <c r="AA35" s="2252"/>
      <c r="AB35" s="2252"/>
      <c r="AC35" s="1636"/>
      <c r="AD35" s="2252" t="str">
        <f>IF(TITLE_NUMBER_PR_CHANGE="",IF(TITLE_NUMBER_PR="","",TITLE_NUMBER_PR),TITLE_NUMBER_PR_CHANGE)</f>
        <v>689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138</v>
      </c>
      <c r="C41" s="1267" t="s">
        <v>139</v>
      </c>
      <c r="D41" s="1267" t="s">
        <v>140</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3597C-1D4C-1CFB-19E6-DBEC4F9D2D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68</v>
      </c>
      <c r="AB8" s="2266"/>
      <c r="AC8" s="2108" t="s">
        <v>68</v>
      </c>
      <c r="AD8" s="326"/>
      <c r="AE8" s="752"/>
      <c r="AF8" s="326"/>
      <c r="AG8" s="385"/>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45</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27.04.2024</v>
      </c>
      <c r="W30" s="2265"/>
      <c r="X30" s="2265"/>
      <c r="Y30" s="2265"/>
      <c r="Z30" s="2265"/>
      <c r="AA30" s="2265"/>
      <c r="AB30" s="2265"/>
      <c r="AC30" s="327"/>
      <c r="AD30" s="2265" t="str">
        <f>IF(TITLE_DATE_PR_CHANGE="",IF(TITLE_DATE_PR="","",TITLE_DATE_PR),TITLE_DATE_PR_CHANGE)</f>
        <v>27.04.2024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689</v>
      </c>
      <c r="W31" s="2252"/>
      <c r="X31" s="2252"/>
      <c r="Y31" s="2252"/>
      <c r="Z31" s="2252"/>
      <c r="AA31" s="2252"/>
      <c r="AB31" s="2252"/>
      <c r="AC31" s="327"/>
      <c r="AD31" s="2252" t="str">
        <f>IF(TITLE_NUMBER_PR_CHANGE="",IF(TITLE_NUMBER_PR="","",TITLE_NUMBER_PR),TITLE_NUMBER_PR_CHANGE)</f>
        <v>689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46</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27.04.2024</v>
      </c>
      <c r="W34" s="2265"/>
      <c r="X34" s="2265"/>
      <c r="Y34" s="2265"/>
      <c r="Z34" s="2265"/>
      <c r="AA34" s="2265"/>
      <c r="AB34" s="2265"/>
      <c r="AC34" s="327"/>
      <c r="AD34" s="2265" t="str">
        <f>IF(TITLE_DATE_PR_CHANGE="",IF(TITLE_DATE_PR="","",TITLE_DATE_PR),TITLE_DATE_PR_CHANGE)</f>
        <v>27.04.2024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689</v>
      </c>
      <c r="W35" s="2252"/>
      <c r="X35" s="2252"/>
      <c r="Y35" s="2252"/>
      <c r="Z35" s="2252"/>
      <c r="AA35" s="2252"/>
      <c r="AB35" s="2252"/>
      <c r="AC35" s="327"/>
      <c r="AD35" s="2252" t="str">
        <f>IF(TITLE_NUMBER_PR_CHANGE="",IF(TITLE_NUMBER_PR="","",TITLE_NUMBER_PR),TITLE_NUMBER_PR_CHANGE)</f>
        <v>689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68</v>
      </c>
      <c r="AB49" s="2266"/>
      <c r="AC49" s="2108" t="s">
        <v>68</v>
      </c>
      <c r="AD49" s="326"/>
      <c r="AE49" s="752"/>
      <c r="AF49" s="326"/>
      <c r="AG49" s="385"/>
      <c r="AH49" s="2266"/>
      <c r="AI49" s="2108" t="s">
        <v>68</v>
      </c>
      <c r="AJ49" s="2288"/>
      <c r="AK49" s="2108" t="s">
        <v>68</v>
      </c>
      <c r="AL49" s="1349"/>
      <c r="AM49" s="2254" t="s">
        <v>415</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0FD22-1DE3-8493-10B4-DB3E91264D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45</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27.04.2024</v>
      </c>
      <c r="W30" s="2265"/>
      <c r="X30" s="2265"/>
      <c r="Y30" s="2265"/>
      <c r="Z30" s="2265"/>
      <c r="AA30" s="2265"/>
      <c r="AB30" s="2265"/>
      <c r="AC30" s="327"/>
      <c r="AD30" s="2265" t="str">
        <f>IF(TITLE_DATE_PR_CHANGE="",IF(TITLE_DATE_PR="","",TITLE_DATE_PR),TITLE_DATE_PR_CHANGE)</f>
        <v>27.04.2024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689</v>
      </c>
      <c r="W31" s="2252"/>
      <c r="X31" s="2252"/>
      <c r="Y31" s="2252"/>
      <c r="Z31" s="2252"/>
      <c r="AA31" s="2252"/>
      <c r="AB31" s="2252"/>
      <c r="AC31" s="327"/>
      <c r="AD31" s="2252" t="str">
        <f>IF(TITLE_NUMBER_PR_CHANGE="",IF(TITLE_NUMBER_PR="","",TITLE_NUMBER_PR),TITLE_NUMBER_PR_CHANGE)</f>
        <v>689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46</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27.04.2024</v>
      </c>
      <c r="W34" s="2265"/>
      <c r="X34" s="2265"/>
      <c r="Y34" s="2265"/>
      <c r="Z34" s="2265"/>
      <c r="AA34" s="2265"/>
      <c r="AB34" s="2265"/>
      <c r="AC34" s="327"/>
      <c r="AD34" s="2265" t="str">
        <f>IF(TITLE_DATE_PR_CHANGE="",IF(TITLE_DATE_PR="","",TITLE_DATE_PR),TITLE_DATE_PR_CHANGE)</f>
        <v>27.04.2024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689</v>
      </c>
      <c r="W35" s="2252"/>
      <c r="X35" s="2252"/>
      <c r="Y35" s="2252"/>
      <c r="Z35" s="2252"/>
      <c r="AA35" s="2252"/>
      <c r="AB35" s="2252"/>
      <c r="AC35" s="327"/>
      <c r="AD35" s="2252" t="str">
        <f>IF(TITLE_NUMBER_PR_CHANGE="",IF(TITLE_NUMBER_PR="","",TITLE_NUMBER_PR),TITLE_NUMBER_PR_CHANGE)</f>
        <v>689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D4FF2-C038-25EF-4C36-893B88B97B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68</v>
      </c>
      <c r="AB8" s="2307"/>
      <c r="AC8" s="2113" t="s">
        <v>68</v>
      </c>
      <c r="AD8" s="2017"/>
      <c r="AE8" s="1350"/>
      <c r="AF8" s="2017"/>
      <c r="AG8" s="2018"/>
      <c r="AH8" s="2307"/>
      <c r="AI8" s="2113" t="s">
        <v>68</v>
      </c>
      <c r="AJ8" s="2307"/>
      <c r="AK8" s="2113" t="s">
        <v>68</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45</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27.04.2024</v>
      </c>
      <c r="W30" s="2265"/>
      <c r="X30" s="2265"/>
      <c r="Y30" s="2265"/>
      <c r="Z30" s="2265"/>
      <c r="AA30" s="2265"/>
      <c r="AB30" s="2265"/>
      <c r="AC30" s="327"/>
      <c r="AD30" s="2265" t="str">
        <f>IF(TITLE_DATE_PR_CHANGE="",IF(TITLE_DATE_PR="","",TITLE_DATE_PR),TITLE_DATE_PR_CHANGE)</f>
        <v>27.04.2024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689</v>
      </c>
      <c r="W31" s="2252"/>
      <c r="X31" s="2252"/>
      <c r="Y31" s="2252"/>
      <c r="Z31" s="2252"/>
      <c r="AA31" s="2252"/>
      <c r="AB31" s="2252"/>
      <c r="AC31" s="327"/>
      <c r="AD31" s="2252" t="str">
        <f>IF(TITLE_NUMBER_PR_CHANGE="",IF(TITLE_NUMBER_PR="","",TITLE_NUMBER_PR),TITLE_NUMBER_PR_CHANGE)</f>
        <v>689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46</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27.04.2024</v>
      </c>
      <c r="W34" s="2265"/>
      <c r="X34" s="2265"/>
      <c r="Y34" s="2265"/>
      <c r="Z34" s="2265"/>
      <c r="AA34" s="2265"/>
      <c r="AB34" s="2265"/>
      <c r="AC34" s="327"/>
      <c r="AD34" s="2265" t="str">
        <f>IF(TITLE_DATE_PR_CHANGE="",IF(TITLE_DATE_PR="","",TITLE_DATE_PR),TITLE_DATE_PR_CHANGE)</f>
        <v>27.04.2024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689</v>
      </c>
      <c r="W35" s="2252"/>
      <c r="X35" s="2252"/>
      <c r="Y35" s="2252"/>
      <c r="Z35" s="2252"/>
      <c r="AA35" s="2252"/>
      <c r="AB35" s="2252"/>
      <c r="AC35" s="327"/>
      <c r="AD35" s="2252" t="str">
        <f>IF(TITLE_NUMBER_PR_CHANGE="",IF(TITLE_NUMBER_PR="","",TITLE_NUMBER_PR),TITLE_NUMBER_PR_CHANGE)</f>
        <v>689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3472A-76E2-99A1-929B-5A0A662320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45</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27.04.2024</v>
      </c>
      <c r="W30" s="2265"/>
      <c r="X30" s="2265"/>
      <c r="Y30" s="2265"/>
      <c r="Z30" s="2265"/>
      <c r="AA30" s="2265"/>
      <c r="AB30" s="2265"/>
      <c r="AC30" s="327"/>
      <c r="AD30" s="2265" t="str">
        <f>IF(TITLE_DATE_PR_CHANGE="",IF(TITLE_DATE_PR="","",TITLE_DATE_PR),TITLE_DATE_PR_CHANGE)</f>
        <v>27.04.2024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689</v>
      </c>
      <c r="W31" s="2252"/>
      <c r="X31" s="2252"/>
      <c r="Y31" s="2252"/>
      <c r="Z31" s="2252"/>
      <c r="AA31" s="2252"/>
      <c r="AB31" s="2252"/>
      <c r="AC31" s="327"/>
      <c r="AD31" s="2252" t="str">
        <f>IF(TITLE_NUMBER_PR_CHANGE="",IF(TITLE_NUMBER_PR="","",TITLE_NUMBER_PR),TITLE_NUMBER_PR_CHANGE)</f>
        <v>689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46</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27.04.2024</v>
      </c>
      <c r="W34" s="2265"/>
      <c r="X34" s="2265"/>
      <c r="Y34" s="2265"/>
      <c r="Z34" s="2265"/>
      <c r="AA34" s="2265"/>
      <c r="AB34" s="2265"/>
      <c r="AC34" s="327"/>
      <c r="AD34" s="2265" t="str">
        <f>IF(TITLE_DATE_PR_CHANGE="",IF(TITLE_DATE_PR="","",TITLE_DATE_PR),TITLE_DATE_PR_CHANGE)</f>
        <v>27.04.2024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689</v>
      </c>
      <c r="W35" s="2252"/>
      <c r="X35" s="2252"/>
      <c r="Y35" s="2252"/>
      <c r="Z35" s="2252"/>
      <c r="AA35" s="2252"/>
      <c r="AB35" s="2252"/>
      <c r="AC35" s="327"/>
      <c r="AD35" s="2252" t="str">
        <f>IF(TITLE_NUMBER_PR_CHANGE="",IF(TITLE_NUMBER_PR="","",TITLE_NUMBER_PR),TITLE_NUMBER_PR_CHANGE)</f>
        <v>689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569D9-A8BF-E762-EF14-6C48632F19C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68</v>
      </c>
      <c r="AE8" s="2266"/>
      <c r="AF8" s="2108" t="s">
        <v>68</v>
      </c>
      <c r="AG8" s="1408"/>
      <c r="AH8" s="752"/>
      <c r="AI8" s="752"/>
      <c r="AJ8" s="752"/>
      <c r="AK8" s="1258"/>
      <c r="AL8" s="2266"/>
      <c r="AM8" s="2108" t="s">
        <v>68</v>
      </c>
      <c r="AN8" s="2266"/>
      <c r="AO8" s="2108" t="s">
        <v>68</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68</v>
      </c>
      <c r="AN19" s="2268"/>
      <c r="AO19" s="2269" t="s">
        <v>68</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ИМУП «ПОСЖИЛКОМСЕРВИС»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45</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27.04.2024</v>
      </c>
      <c r="Y34" s="2265"/>
      <c r="Z34" s="2265"/>
      <c r="AA34" s="2265"/>
      <c r="AB34" s="2265"/>
      <c r="AC34" s="2265"/>
      <c r="AD34" s="2265"/>
      <c r="AE34" s="2265"/>
      <c r="AF34" s="327"/>
      <c r="AG34" s="2265" t="str">
        <f>IF(TITLE_DATE_PR_CHANGE="",IF(TITLE_DATE_PR="","",TITLE_DATE_PR),TITLE_DATE_PR_CHANGE)</f>
        <v>27.04.2024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689</v>
      </c>
      <c r="Y35" s="2252"/>
      <c r="Z35" s="2252"/>
      <c r="AA35" s="2252"/>
      <c r="AB35" s="2252"/>
      <c r="AC35" s="2252"/>
      <c r="AD35" s="2252"/>
      <c r="AE35" s="2252"/>
      <c r="AF35" s="327"/>
      <c r="AG35" s="2252" t="str">
        <f>IF(TITLE_NUMBER_PR_CHANGE="",IF(TITLE_NUMBER_PR="","",TITLE_NUMBER_PR),TITLE_NUMBER_PR_CHANGE)</f>
        <v>689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46</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27.04.2024</v>
      </c>
      <c r="Y38" s="2265"/>
      <c r="Z38" s="2265"/>
      <c r="AA38" s="2265"/>
      <c r="AB38" s="2265"/>
      <c r="AC38" s="2265"/>
      <c r="AD38" s="2265"/>
      <c r="AE38" s="2265"/>
      <c r="AF38" s="327"/>
      <c r="AG38" s="2265" t="str">
        <f>IF(TITLE_DATE_PR_CHANGE="",IF(TITLE_DATE_PR="","",TITLE_DATE_PR),TITLE_DATE_PR_CHANGE)</f>
        <v>27.04.2024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689</v>
      </c>
      <c r="Y39" s="2252"/>
      <c r="Z39" s="2252"/>
      <c r="AA39" s="2252"/>
      <c r="AB39" s="2252"/>
      <c r="AC39" s="2252"/>
      <c r="AD39" s="2252"/>
      <c r="AE39" s="2252"/>
      <c r="AF39" s="327"/>
      <c r="AG39" s="2252" t="str">
        <f>IF(TITLE_NUMBER_PR_CHANGE="",IF(TITLE_NUMBER_PR="","",TITLE_NUMBER_PR),TITLE_NUMBER_PR_CHANGE)</f>
        <v>689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138</v>
      </c>
      <c r="C47" s="1260" t="s">
        <v>139</v>
      </c>
      <c r="D47" s="1260" t="s">
        <v>140</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112</v>
      </c>
      <c r="V48" s="1256" t="s">
        <v>113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68</v>
      </c>
      <c r="AE55" s="2266"/>
      <c r="AF55" s="2108" t="s">
        <v>68</v>
      </c>
      <c r="AG55" s="1408"/>
      <c r="AH55" s="752"/>
      <c r="AI55" s="752"/>
      <c r="AJ55" s="752"/>
      <c r="AK55" s="1258"/>
      <c r="AL55" s="2266"/>
      <c r="AM55" s="2108" t="s">
        <v>68</v>
      </c>
      <c r="AN55" s="2266"/>
      <c r="AO55" s="2108" t="s">
        <v>68</v>
      </c>
      <c r="AP55" s="1349"/>
      <c r="AQ55" s="1308" t="s">
        <v>454</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251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252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C13C8-5B98-100E-B1CD-58AEAB7C7C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68</v>
      </c>
      <c r="Z8" s="2266"/>
      <c r="AA8" s="2108" t="s">
        <v>68</v>
      </c>
      <c r="AB8" s="2108" t="s">
        <v>19</v>
      </c>
      <c r="AC8" s="2327"/>
      <c r="AD8" s="2206">
        <v>1</v>
      </c>
      <c r="AE8" s="2328"/>
      <c r="AF8" s="2108" t="s">
        <v>19</v>
      </c>
      <c r="AG8" s="2327"/>
      <c r="AH8" s="2206">
        <v>1</v>
      </c>
      <c r="AI8" s="2328"/>
      <c r="AJ8" s="2108" t="s">
        <v>19</v>
      </c>
      <c r="AK8" s="312"/>
      <c r="AL8" s="1338">
        <v>1</v>
      </c>
      <c r="AM8" s="1399"/>
      <c r="AN8" s="752"/>
      <c r="AO8" s="1258"/>
      <c r="AP8" s="1735"/>
      <c r="AQ8" s="1460" t="s">
        <v>68</v>
      </c>
      <c r="AR8" s="1735"/>
      <c r="AS8" s="1460" t="s">
        <v>68</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68</v>
      </c>
      <c r="AR19" s="1737"/>
      <c r="AS19" s="1461" t="s">
        <v>68</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ИМУП «ПОСЖИЛКОМСЕРВИС»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45</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27.04.2024</v>
      </c>
      <c r="W31" s="2265"/>
      <c r="X31" s="2265"/>
      <c r="Y31" s="2265"/>
      <c r="Z31" s="2265"/>
      <c r="AA31" s="327"/>
      <c r="AB31" s="2265" t="str">
        <f>IF(TITLE_DATE_PR_CHANGE="",IF(TITLE_DATE_PR="","",TITLE_DATE_PR),TITLE_DATE_PR_CHANGE)</f>
        <v>27.04.2024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689</v>
      </c>
      <c r="W32" s="2252"/>
      <c r="X32" s="2252"/>
      <c r="Y32" s="2252"/>
      <c r="Z32" s="2252"/>
      <c r="AA32" s="327"/>
      <c r="AB32" s="2252" t="str">
        <f>IF(TITLE_NUMBER_PR_CHANGE="",IF(TITLE_NUMBER_PR="","",TITLE_NUMBER_PR),TITLE_NUMBER_PR_CHANGE)</f>
        <v>689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27.04.2024</v>
      </c>
      <c r="W35" s="2265"/>
      <c r="X35" s="2265"/>
      <c r="Y35" s="2265"/>
      <c r="Z35" s="2265"/>
      <c r="AA35" s="327"/>
      <c r="AB35" s="2265" t="str">
        <f>IF(TITLE_DATE_PR_CHANGE="",IF(TITLE_DATE_PR="","",TITLE_DATE_PR),TITLE_DATE_PR_CHANGE)</f>
        <v>27.04.2024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689</v>
      </c>
      <c r="W36" s="2252"/>
      <c r="X36" s="2252"/>
      <c r="Y36" s="2252"/>
      <c r="Z36" s="2252"/>
      <c r="AA36" s="327"/>
      <c r="AB36" s="2252" t="str">
        <f>IF(TITLE_NUMBER_PR_CHANGE="",IF(TITLE_NUMBER_PR="","",TITLE_NUMBER_PR),TITLE_NUMBER_PR_CHANGE)</f>
        <v>689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112</v>
      </c>
      <c r="T44" s="1256" t="s">
        <v>113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68</v>
      </c>
      <c r="Z51" s="1735"/>
      <c r="AA51" s="1460" t="s">
        <v>68</v>
      </c>
      <c r="AB51" s="2108" t="s">
        <v>19</v>
      </c>
      <c r="AC51" s="2327"/>
      <c r="AD51" s="2206">
        <v>1</v>
      </c>
      <c r="AE51" s="2349" t="s">
        <v>30</v>
      </c>
      <c r="AF51" s="2108" t="s">
        <v>19</v>
      </c>
      <c r="AG51" s="2327"/>
      <c r="AH51" s="2206">
        <v>1</v>
      </c>
      <c r="AI51" s="2349" t="s">
        <v>30</v>
      </c>
      <c r="AJ51" s="2108" t="s">
        <v>19</v>
      </c>
      <c r="AK51" s="312"/>
      <c r="AL51" s="1338">
        <v>1</v>
      </c>
      <c r="AM51" s="1403"/>
      <c r="AN51" s="752"/>
      <c r="AO51" s="1258"/>
      <c r="AP51" s="1735"/>
      <c r="AQ51" s="1460" t="s">
        <v>68</v>
      </c>
      <c r="AR51" s="1735"/>
      <c r="AS51" s="1460" t="s">
        <v>68</v>
      </c>
      <c r="AT51" s="1349"/>
      <c r="AU51" s="2254" t="s">
        <v>482</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251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252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252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35547-8FFC-9153-D841-F898018BCC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327"/>
      <c r="AC28" s="2265" t="str">
        <f>IF(TITLE_DATE_PR_CHANGE="",IF(TITLE_DATE_PR="","",TITLE_DATE_PR),TITLE_DATE_PR_CHANGE)</f>
        <v>27.04.2024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327"/>
      <c r="AC29" s="2252" t="str">
        <f>IF(TITLE_NUMBER_PR_CHANGE="",IF(TITLE_NUMBER_PR="","",TITLE_NUMBER_PR),TITLE_NUMBER_PR_CHANGE)</f>
        <v>689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327"/>
      <c r="AC32" s="2265" t="str">
        <f>IF(TITLE_DATE_PR_CHANGE="",IF(TITLE_DATE_PR="","",TITLE_DATE_PR),TITLE_DATE_PR_CHANGE)</f>
        <v>27.04.2024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327"/>
      <c r="AC33" s="2252" t="str">
        <f>IF(TITLE_NUMBER_PR_CHANGE="",IF(TITLE_NUMBER_PR="","",TITLE_NUMBER_PR),TITLE_NUMBER_PR_CHANGE)</f>
        <v>689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497</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227</v>
      </c>
      <c r="B46" s="1364" t="s">
        <v>228</v>
      </c>
      <c r="C46" s="1364" t="s">
        <v>229</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497</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B1551-CD86-1C3A-112C-EF19F59084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327"/>
      <c r="AC28" s="2265" t="str">
        <f>IF(TITLE_DATE_PR_CHANGE="",IF(TITLE_DATE_PR="","",TITLE_DATE_PR),TITLE_DATE_PR_CHANGE)</f>
        <v>27.04.2024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327"/>
      <c r="AC29" s="2252" t="str">
        <f>IF(TITLE_NUMBER_PR_CHANGE="",IF(TITLE_NUMBER_PR="","",TITLE_NUMBER_PR),TITLE_NUMBER_PR_CHANGE)</f>
        <v>689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327"/>
      <c r="AC32" s="2265" t="str">
        <f>IF(TITLE_DATE_PR_CHANGE="",IF(TITLE_DATE_PR="","",TITLE_DATE_PR),TITLE_DATE_PR_CHANGE)</f>
        <v>27.04.2024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327"/>
      <c r="AC33" s="2252" t="str">
        <f>IF(TITLE_NUMBER_PR_CHANGE="",IF(TITLE_NUMBER_PR="","",TITLE_NUMBER_PR),TITLE_NUMBER_PR_CHANGE)</f>
        <v>689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C0C98-BD06-391D-B8A8-1C263C84D1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327"/>
      <c r="AC28" s="2265" t="str">
        <f>IF(TITLE_DATE_PR_CHANGE="",IF(TITLE_DATE_PR="","",TITLE_DATE_PR),TITLE_DATE_PR_CHANGE)</f>
        <v>27.04.2024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327"/>
      <c r="AC29" s="2252" t="str">
        <f>IF(TITLE_NUMBER_PR_CHANGE="",IF(TITLE_NUMBER_PR="","",TITLE_NUMBER_PR),TITLE_NUMBER_PR_CHANGE)</f>
        <v>689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327"/>
      <c r="AC32" s="2265" t="str">
        <f>IF(TITLE_DATE_PR_CHANGE="",IF(TITLE_DATE_PR="","",TITLE_DATE_PR),TITLE_DATE_PR_CHANGE)</f>
        <v>27.04.2024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327"/>
      <c r="AC33" s="2252" t="str">
        <f>IF(TITLE_NUMBER_PR_CHANGE="",IF(TITLE_NUMBER_PR="","",TITLE_NUMBER_PR),TITLE_NUMBER_PR_CHANGE)</f>
        <v>689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42C0B-410E-31FC-EC5D-2477EA8140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327"/>
      <c r="AC28" s="2265" t="str">
        <f>IF(TITLE_DATE_PR_CHANGE="",IF(TITLE_DATE_PR="","",TITLE_DATE_PR),TITLE_DATE_PR_CHANGE)</f>
        <v>27.04.2024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327"/>
      <c r="AC29" s="2252" t="str">
        <f>IF(TITLE_NUMBER_PR_CHANGE="",IF(TITLE_NUMBER_PR="","",TITLE_NUMBER_PR),TITLE_NUMBER_PR_CHANGE)</f>
        <v>689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327"/>
      <c r="AC32" s="2265" t="str">
        <f>IF(TITLE_DATE_PR_CHANGE="",IF(TITLE_DATE_PR="","",TITLE_DATE_PR),TITLE_DATE_PR_CHANGE)</f>
        <v>27.04.2024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327"/>
      <c r="AC33" s="2252" t="str">
        <f>IF(TITLE_NUMBER_PR_CHANGE="",IF(TITLE_NUMBER_PR="","",TITLE_NUMBER_PR),TITLE_NUMBER_PR_CHANGE)</f>
        <v>689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0A958-0267-5FFD-EDB7-5264C98534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68</v>
      </c>
      <c r="Z8" s="1993"/>
      <c r="AA8" s="1991" t="s">
        <v>68</v>
      </c>
      <c r="AB8" s="1997"/>
      <c r="AC8" s="1998" t="s">
        <v>30</v>
      </c>
      <c r="AD8" s="752"/>
      <c r="AE8" s="1258"/>
      <c r="AF8" s="1956"/>
      <c r="AG8" s="1943" t="s">
        <v>68</v>
      </c>
      <c r="AH8" s="1956"/>
      <c r="AI8" s="1943" t="s">
        <v>68</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68</v>
      </c>
      <c r="AH16" s="1737"/>
      <c r="AI16" s="1967" t="s">
        <v>68</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45</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27.04.2024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689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46</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27.04.2024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689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112</v>
      </c>
      <c r="T41" s="1256" t="s">
        <v>113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68</v>
      </c>
      <c r="Z48" s="1956"/>
      <c r="AA48" s="1943" t="s">
        <v>68</v>
      </c>
      <c r="AB48" s="1965"/>
      <c r="AC48" s="1964" t="s">
        <v>30</v>
      </c>
      <c r="AD48" s="752"/>
      <c r="AE48" s="1258"/>
      <c r="AF48" s="1956"/>
      <c r="AG48" s="1943" t="s">
        <v>68</v>
      </c>
      <c r="AH48" s="1956"/>
      <c r="AI48" s="1943" t="s">
        <v>68</v>
      </c>
      <c r="AJ48" s="1349"/>
      <c r="AK48" s="2254" t="s">
        <v>482</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252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252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8275E-6565-9BF4-8C76-AD9C73BFE1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G52" sqref="AG52:AG55"/>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68</v>
      </c>
      <c r="AB8" s="1735"/>
      <c r="AC8" s="1460" t="s">
        <v>68</v>
      </c>
      <c r="AD8" s="2186" t="s">
        <v>68</v>
      </c>
      <c r="AE8" s="2327"/>
      <c r="AF8" s="2206">
        <v>1</v>
      </c>
      <c r="AG8" s="2364"/>
      <c r="AH8" s="2108" t="s">
        <v>68</v>
      </c>
      <c r="AI8" s="2327"/>
      <c r="AJ8" s="2206">
        <v>1</v>
      </c>
      <c r="AK8" s="2328" t="s">
        <v>30</v>
      </c>
      <c r="AL8" s="2108" t="s">
        <v>68</v>
      </c>
      <c r="AM8" s="2193"/>
      <c r="AN8" s="2206">
        <v>1</v>
      </c>
      <c r="AO8" s="2358"/>
      <c r="AP8" s="2359" t="s">
        <v>68</v>
      </c>
      <c r="AQ8" s="312"/>
      <c r="AR8" s="1464">
        <v>1</v>
      </c>
      <c r="AS8" s="1467" t="s">
        <v>30</v>
      </c>
      <c r="AT8" s="752"/>
      <c r="AU8" s="1258"/>
      <c r="AV8" s="752"/>
      <c r="AW8" s="1258"/>
      <c r="AX8" s="1735"/>
      <c r="AY8" s="1460" t="s">
        <v>68</v>
      </c>
      <c r="AZ8" s="1735"/>
      <c r="BA8" s="1460" t="s">
        <v>68</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68</v>
      </c>
      <c r="AZ20" s="1737"/>
      <c r="BA20" s="1461"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45</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27.04.2024</v>
      </c>
      <c r="W32" s="2265"/>
      <c r="X32" s="2265"/>
      <c r="Y32" s="2265"/>
      <c r="Z32" s="2265"/>
      <c r="AA32" s="2265"/>
      <c r="AB32" s="2265"/>
      <c r="AC32" s="327"/>
      <c r="AD32" s="2265" t="str">
        <f>IF(TITLE_DATE_PR_CHANGE="",IF(TITLE_DATE_PR="","",TITLE_DATE_PR),TITLE_DATE_PR_CHANGE)</f>
        <v>27.04.2024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689</v>
      </c>
      <c r="W33" s="2252"/>
      <c r="X33" s="2252"/>
      <c r="Y33" s="2252"/>
      <c r="Z33" s="2252"/>
      <c r="AA33" s="2252"/>
      <c r="AB33" s="2252"/>
      <c r="AC33" s="327"/>
      <c r="AD33" s="2252" t="str">
        <f>IF(TITLE_NUMBER_PR_CHANGE="",IF(TITLE_NUMBER_PR="","",TITLE_NUMBER_PR),TITLE_NUMBER_PR_CHANGE)</f>
        <v>689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46</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27.04.2024</v>
      </c>
      <c r="W36" s="2265"/>
      <c r="X36" s="2265"/>
      <c r="Y36" s="2265"/>
      <c r="Z36" s="2265"/>
      <c r="AA36" s="2265"/>
      <c r="AB36" s="2265"/>
      <c r="AC36" s="327"/>
      <c r="AD36" s="2265" t="str">
        <f>IF(TITLE_DATE_PR_CHANGE="",IF(TITLE_DATE_PR="","",TITLE_DATE_PR),TITLE_DATE_PR_CHANGE)</f>
        <v>27.04.2024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689</v>
      </c>
      <c r="W37" s="2252"/>
      <c r="X37" s="2252"/>
      <c r="Y37" s="2252"/>
      <c r="Z37" s="2252"/>
      <c r="AA37" s="2252"/>
      <c r="AB37" s="2252"/>
      <c r="AC37" s="327"/>
      <c r="AD37" s="2252" t="str">
        <f>IF(TITLE_NUMBER_PR_CHANGE="",IF(TITLE_NUMBER_PR="","",TITLE_NUMBER_PR),TITLE_NUMBER_PR_CHANGE)</f>
        <v>689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1</v>
      </c>
      <c r="T46" s="299" t="s">
        <v>126</v>
      </c>
      <c r="U46" s="301"/>
      <c r="V46" s="2244"/>
      <c r="W46" s="2244"/>
      <c r="X46" s="2244"/>
      <c r="Y46" s="2244"/>
      <c r="Z46" s="2244"/>
      <c r="AA46" s="2244"/>
      <c r="AB46" s="2244"/>
      <c r="AC46" s="2245"/>
      <c r="AD46" s="2243" t="str">
        <f>INDEX(PT_DIFFERENTIATION_NTAR,MATCH(A46,PT_DIFFERENTIATION_NTAR_ID,0))</f>
        <v>Тариф на подключение (технологическое присоединение) к централизованной системе холодного водоснабжения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1.1</v>
      </c>
      <c r="T47" s="309" t="s">
        <v>402</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1.1.1</v>
      </c>
      <c r="T48" s="310" t="s">
        <v>483</v>
      </c>
      <c r="U48" s="301"/>
      <c r="V48" s="2244"/>
      <c r="W48" s="2244"/>
      <c r="X48" s="2244"/>
      <c r="Y48" s="2244"/>
      <c r="Z48" s="2244"/>
      <c r="AA48" s="2244"/>
      <c r="AB48" s="2244"/>
      <c r="AC48" s="2245"/>
      <c r="AD48" s="2243" t="str">
        <f>INDEX(PT_DIFFERENTIATION_CS,MATCH(C48,PT_DIFFERENTIATION_CS_ID,0))</f>
        <v>без дифференциации</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1.1.1.1</v>
      </c>
      <c r="L52" s="1365"/>
      <c r="P52" s="2258"/>
      <c r="Q52" s="2258"/>
      <c r="R52" s="358">
        <v>1</v>
      </c>
      <c r="S52" s="2342" t="str">
        <f>$K52</f>
        <v>1.1.1.1</v>
      </c>
      <c r="T52" s="2361"/>
      <c r="U52" s="301"/>
      <c r="V52" s="752"/>
      <c r="W52" s="1258"/>
      <c r="X52" s="752"/>
      <c r="Y52" s="1258"/>
      <c r="Z52" s="1735"/>
      <c r="AA52" s="1460" t="s">
        <v>68</v>
      </c>
      <c r="AB52" s="1735"/>
      <c r="AC52" s="1460" t="s">
        <v>68</v>
      </c>
      <c r="AD52" s="2186" t="s">
        <v>68</v>
      </c>
      <c r="AE52" s="2327"/>
      <c r="AF52" s="2206">
        <v>1</v>
      </c>
      <c r="AG52" s="2364">
        <v>83.42</v>
      </c>
      <c r="AH52" s="2108" t="s">
        <v>19</v>
      </c>
      <c r="AI52" s="2327"/>
      <c r="AJ52" s="2206">
        <v>1</v>
      </c>
      <c r="AK52" s="2669" t="s">
        <v>30</v>
      </c>
      <c r="AL52" s="2108" t="s">
        <v>19</v>
      </c>
      <c r="AM52" s="2193"/>
      <c r="AN52" s="2206">
        <v>1</v>
      </c>
      <c r="AO52" s="2670" t="s">
        <v>30</v>
      </c>
      <c r="AP52" s="2359" t="s">
        <v>19</v>
      </c>
      <c r="AQ52" s="312"/>
      <c r="AR52" s="1464">
        <v>1</v>
      </c>
      <c r="AS52" s="2671" t="s">
        <v>30</v>
      </c>
      <c r="AT52" s="752"/>
      <c r="AU52" s="1258">
        <v>0.2</v>
      </c>
      <c r="AV52" s="752"/>
      <c r="AW52" s="1258"/>
      <c r="AX52" s="2603">
        <v>45658.36178240741</v>
      </c>
      <c r="AY52" s="1460" t="s">
        <v>68</v>
      </c>
      <c r="AZ52" s="2603">
        <v>46022.36195601852</v>
      </c>
      <c r="BA52" s="1460" t="s">
        <v>68</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669" t="s">
        <v>30</v>
      </c>
      <c r="AL53" s="2108"/>
      <c r="AM53" s="2201"/>
      <c r="AN53" s="2206"/>
      <c r="AO53" s="2670" t="s">
        <v>30</v>
      </c>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669" t="s">
        <v>30</v>
      </c>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45658.36178240741-46022.36195601852</v>
      </c>
      <c r="AV56" s="1394"/>
      <c r="AW56" s="1395" t="str">
        <f>AZ52&amp;"-"&amp;BB52</f>
        <v>46022.36195601852-</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251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252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9E621-0122-9B0D-CC2D-3ABB9F5EA9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327"/>
      <c r="AC28" s="2265" t="str">
        <f>IF(TITLE_DATE_PR_CHANGE="",IF(TITLE_DATE_PR="","",TITLE_DATE_PR),TITLE_DATE_PR_CHANGE)</f>
        <v>27.04.2024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327"/>
      <c r="AC29" s="2252" t="str">
        <f>IF(TITLE_NUMBER_PR_CHANGE="",IF(TITLE_NUMBER_PR="","",TITLE_NUMBER_PR),TITLE_NUMBER_PR_CHANGE)</f>
        <v>689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327"/>
      <c r="AC32" s="2265" t="str">
        <f>IF(TITLE_DATE_PR_CHANGE="",IF(TITLE_DATE_PR="","",TITLE_DATE_PR),TITLE_DATE_PR_CHANGE)</f>
        <v>27.04.2024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327"/>
      <c r="AC33" s="2252" t="str">
        <f>IF(TITLE_NUMBER_PR_CHANGE="",IF(TITLE_NUMBER_PR="","",TITLE_NUMBER_PR),TITLE_NUMBER_PR_CHANGE)</f>
        <v>689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522</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271</v>
      </c>
      <c r="B46" s="1364" t="s">
        <v>272</v>
      </c>
      <c r="C46" s="1364" t="s">
        <v>273</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522</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1075F-26E9-B8E8-8555-.AC1331CAB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327"/>
      <c r="AC28" s="2265" t="str">
        <f>IF(TITLE_DATE_PR_CHANGE="",IF(TITLE_DATE_PR="","",TITLE_DATE_PR),TITLE_DATE_PR_CHANGE)</f>
        <v>27.04.2024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327"/>
      <c r="AC29" s="2252" t="str">
        <f>IF(TITLE_NUMBER_PR_CHANGE="",IF(TITLE_NUMBER_PR="","",TITLE_NUMBER_PR),TITLE_NUMBER_PR_CHANGE)</f>
        <v>689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327"/>
      <c r="AC32" s="2265" t="str">
        <f>IF(TITLE_DATE_PR_CHANGE="",IF(TITLE_DATE_PR="","",TITLE_DATE_PR),TITLE_DATE_PR_CHANGE)</f>
        <v>27.04.2024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327"/>
      <c r="AC33" s="2252" t="str">
        <f>IF(TITLE_NUMBER_PR_CHANGE="",IF(TITLE_NUMBER_PR="","",TITLE_NUMBER_PR),TITLE_NUMBER_PR_CHANGE)</f>
        <v>689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523</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276</v>
      </c>
      <c r="B46" s="1364" t="s">
        <v>277</v>
      </c>
      <c r="C46" s="1364" t="s">
        <v>278</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523</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E0966-7082-1B5F-778B-55FFFCD7C7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30</v>
      </c>
      <c r="AL8" s="2108" t="s">
        <v>68</v>
      </c>
      <c r="AM8" s="2193"/>
      <c r="AN8" s="2206">
        <v>1</v>
      </c>
      <c r="AO8" s="2358"/>
      <c r="AP8" s="2359" t="s">
        <v>68</v>
      </c>
      <c r="AQ8" s="312"/>
      <c r="AR8" s="1487">
        <v>1</v>
      </c>
      <c r="AS8" s="1493" t="s">
        <v>30</v>
      </c>
      <c r="AT8" s="752"/>
      <c r="AU8" s="1258"/>
      <c r="AV8" s="752"/>
      <c r="AW8" s="1258"/>
      <c r="AX8" s="1735"/>
      <c r="AY8" s="1470" t="s">
        <v>68</v>
      </c>
      <c r="AZ8" s="1735"/>
      <c r="BA8" s="1470" t="s">
        <v>68</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45</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27.04.2024</v>
      </c>
      <c r="W32" s="2265"/>
      <c r="X32" s="2265"/>
      <c r="Y32" s="2265"/>
      <c r="Z32" s="2265"/>
      <c r="AA32" s="2265"/>
      <c r="AB32" s="2265"/>
      <c r="AC32" s="327"/>
      <c r="AD32" s="2265" t="str">
        <f>IF(TITLE_DATE_PR_CHANGE="",IF(TITLE_DATE_PR="","",TITLE_DATE_PR),TITLE_DATE_PR_CHANGE)</f>
        <v>27.04.2024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689</v>
      </c>
      <c r="W33" s="2252"/>
      <c r="X33" s="2252"/>
      <c r="Y33" s="2252"/>
      <c r="Z33" s="2252"/>
      <c r="AA33" s="2252"/>
      <c r="AB33" s="2252"/>
      <c r="AC33" s="327"/>
      <c r="AD33" s="2252" t="str">
        <f>IF(TITLE_NUMBER_PR_CHANGE="",IF(TITLE_NUMBER_PR="","",TITLE_NUMBER_PR),TITLE_NUMBER_PR_CHANGE)</f>
        <v>689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46</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27.04.2024</v>
      </c>
      <c r="W36" s="2265"/>
      <c r="X36" s="2265"/>
      <c r="Y36" s="2265"/>
      <c r="Z36" s="2265"/>
      <c r="AA36" s="2265"/>
      <c r="AB36" s="2265"/>
      <c r="AC36" s="327"/>
      <c r="AD36" s="2265" t="str">
        <f>IF(TITLE_DATE_PR_CHANGE="",IF(TITLE_DATE_PR="","",TITLE_DATE_PR),TITLE_DATE_PR_CHANGE)</f>
        <v>27.04.2024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689</v>
      </c>
      <c r="W37" s="2252"/>
      <c r="X37" s="2252"/>
      <c r="Y37" s="2252"/>
      <c r="Z37" s="2252"/>
      <c r="AA37" s="2252"/>
      <c r="AB37" s="2252"/>
      <c r="AC37" s="327"/>
      <c r="AD37" s="2252" t="str">
        <f>IF(TITLE_NUMBER_PR_CHANGE="",IF(TITLE_NUMBER_PR="","",TITLE_NUMBER_PR),TITLE_NUMBER_PR_CHANGE)</f>
        <v>689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531</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30</v>
      </c>
      <c r="AL52" s="2108" t="s">
        <v>68</v>
      </c>
      <c r="AM52" s="2193"/>
      <c r="AN52" s="2206">
        <v>1</v>
      </c>
      <c r="AO52" s="2358"/>
      <c r="AP52" s="2359" t="s">
        <v>68</v>
      </c>
      <c r="AQ52" s="312"/>
      <c r="AR52" s="1487">
        <v>1</v>
      </c>
      <c r="AS52" s="1493" t="s">
        <v>30</v>
      </c>
      <c r="AT52" s="752"/>
      <c r="AU52" s="1258"/>
      <c r="AV52" s="752"/>
      <c r="AW52" s="1258"/>
      <c r="AX52" s="1735"/>
      <c r="AY52" s="1470" t="s">
        <v>68</v>
      </c>
      <c r="AZ52" s="1735"/>
      <c r="BA52" s="1470" t="s">
        <v>68</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251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E3F0D-AF6C-7DC7-D54E-61C3E8C0F3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68</v>
      </c>
      <c r="AE7" s="2266"/>
      <c r="AF7" s="2108" t="s">
        <v>68</v>
      </c>
      <c r="AG7" s="752"/>
      <c r="AH7" s="752"/>
      <c r="AI7" s="752"/>
      <c r="AJ7" s="752"/>
      <c r="AK7" s="752"/>
      <c r="AL7" s="752"/>
      <c r="AM7" s="752"/>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68</v>
      </c>
      <c r="AP15" s="2268"/>
      <c r="AQ15" s="2269" t="s">
        <v>68</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2265"/>
      <c r="AC28" s="2265"/>
      <c r="AD28" s="2265"/>
      <c r="AE28" s="2265"/>
      <c r="AF28" s="327"/>
      <c r="AG28" s="2265" t="str">
        <f>IF(TITLE_DATE_PR_CHANGE="",IF(TITLE_DATE_PR="","",TITLE_DATE_PR),TITLE_DATE_PR_CHANGE)</f>
        <v>27.04.2024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2252"/>
      <c r="AC29" s="2252"/>
      <c r="AD29" s="2252"/>
      <c r="AE29" s="2252"/>
      <c r="AF29" s="327"/>
      <c r="AG29" s="2252" t="str">
        <f>IF(TITLE_NUMBER_PR_CHANGE="",IF(TITLE_NUMBER_PR="","",TITLE_NUMBER_PR),TITLE_NUMBER_PR_CHANGE)</f>
        <v>689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2265"/>
      <c r="AC32" s="2265"/>
      <c r="AD32" s="2265"/>
      <c r="AE32" s="2265"/>
      <c r="AF32" s="327"/>
      <c r="AG32" s="2265" t="str">
        <f>IF(TITLE_DATE_PR_CHANGE="",IF(TITLE_DATE_PR="","",TITLE_DATE_PR),TITLE_DATE_PR_CHANGE)</f>
        <v>27.04.2024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2252"/>
      <c r="AC33" s="2252"/>
      <c r="AD33" s="2252"/>
      <c r="AE33" s="2252"/>
      <c r="AF33" s="327"/>
      <c r="AG33" s="2252" t="str">
        <f>IF(TITLE_NUMBER_PR_CHANGE="",IF(TITLE_NUMBER_PR="","",TITLE_NUMBER_PR),TITLE_NUMBER_PR_CHANGE)</f>
        <v>689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534</v>
      </c>
      <c r="W38" s="2366" t="s">
        <v>535</v>
      </c>
      <c r="X38" s="2366"/>
      <c r="Y38" s="2366"/>
      <c r="Z38" s="2366" t="s">
        <v>536</v>
      </c>
      <c r="AA38" s="2366"/>
      <c r="AB38" s="2366"/>
      <c r="AC38" s="2295" t="s">
        <v>439</v>
      </c>
      <c r="AD38" s="2314"/>
      <c r="AE38" s="2315"/>
      <c r="AF38" s="2279"/>
      <c r="AG38" s="2367" t="s">
        <v>534</v>
      </c>
      <c r="AH38" s="2366" t="s">
        <v>535</v>
      </c>
      <c r="AI38" s="2366"/>
      <c r="AJ38" s="2366"/>
      <c r="AK38" s="2366" t="s">
        <v>536</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540</v>
      </c>
      <c r="Y40" s="1984" t="s">
        <v>541</v>
      </c>
      <c r="Z40" s="2366"/>
      <c r="AA40" s="1984" t="s">
        <v>542</v>
      </c>
      <c r="AB40" s="1984" t="s">
        <v>543</v>
      </c>
      <c r="AC40" s="1490" t="s">
        <v>449</v>
      </c>
      <c r="AD40" s="2271" t="s">
        <v>450</v>
      </c>
      <c r="AE40" s="2272"/>
      <c r="AF40" s="2280"/>
      <c r="AG40" s="2367"/>
      <c r="AH40" s="2366"/>
      <c r="AI40" s="1984" t="s">
        <v>540</v>
      </c>
      <c r="AJ40" s="1984" t="s">
        <v>541</v>
      </c>
      <c r="AK40" s="2366"/>
      <c r="AL40" s="1984" t="s">
        <v>542</v>
      </c>
      <c r="AM40" s="1984" t="s">
        <v>543</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544</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256</v>
      </c>
      <c r="B47" s="1364" t="s">
        <v>257</v>
      </c>
      <c r="C47" s="1364" t="s">
        <v>258</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68</v>
      </c>
      <c r="AE47" s="2268"/>
      <c r="AF47" s="2269" t="s">
        <v>68</v>
      </c>
      <c r="AG47" s="752"/>
      <c r="AH47" s="752"/>
      <c r="AI47" s="752"/>
      <c r="AJ47" s="752"/>
      <c r="AK47" s="752"/>
      <c r="AL47" s="752"/>
      <c r="AM47" s="752"/>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544</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251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252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F13F7-5A18-886E-8975-1F7C406840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68</v>
      </c>
      <c r="AE7" s="2266"/>
      <c r="AF7" s="2108" t="s">
        <v>68</v>
      </c>
      <c r="AG7" s="752"/>
      <c r="AH7" s="752"/>
      <c r="AI7" s="752"/>
      <c r="AJ7" s="752"/>
      <c r="AK7" s="752"/>
      <c r="AL7" s="752"/>
      <c r="AM7" s="1258"/>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68</v>
      </c>
      <c r="AP15" s="2268"/>
      <c r="AQ15" s="2269" t="s">
        <v>68</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45</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27.04.2024</v>
      </c>
      <c r="W28" s="2265"/>
      <c r="X28" s="2265"/>
      <c r="Y28" s="2265"/>
      <c r="Z28" s="2265"/>
      <c r="AA28" s="2265"/>
      <c r="AB28" s="2265"/>
      <c r="AC28" s="2265"/>
      <c r="AD28" s="2265"/>
      <c r="AE28" s="2265"/>
      <c r="AF28" s="327"/>
      <c r="AG28" s="2265" t="str">
        <f>IF(TITLE_DATE_PR_CHANGE="",IF(TITLE_DATE_PR="","",TITLE_DATE_PR),TITLE_DATE_PR_CHANGE)</f>
        <v>27.04.2024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689</v>
      </c>
      <c r="W29" s="2252"/>
      <c r="X29" s="2252"/>
      <c r="Y29" s="2252"/>
      <c r="Z29" s="2252"/>
      <c r="AA29" s="2252"/>
      <c r="AB29" s="2252"/>
      <c r="AC29" s="2252"/>
      <c r="AD29" s="2252"/>
      <c r="AE29" s="2252"/>
      <c r="AF29" s="327"/>
      <c r="AG29" s="2252" t="str">
        <f>IF(TITLE_NUMBER_PR_CHANGE="",IF(TITLE_NUMBER_PR="","",TITLE_NUMBER_PR),TITLE_NUMBER_PR_CHANGE)</f>
        <v>689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27.04.2024</v>
      </c>
      <c r="W32" s="2265"/>
      <c r="X32" s="2265"/>
      <c r="Y32" s="2265"/>
      <c r="Z32" s="2265"/>
      <c r="AA32" s="2265"/>
      <c r="AB32" s="2265"/>
      <c r="AC32" s="2265"/>
      <c r="AD32" s="2265"/>
      <c r="AE32" s="2265"/>
      <c r="AF32" s="327"/>
      <c r="AG32" s="2265" t="str">
        <f>IF(TITLE_DATE_PR_CHANGE="",IF(TITLE_DATE_PR="","",TITLE_DATE_PR),TITLE_DATE_PR_CHANGE)</f>
        <v>27.04.2024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689</v>
      </c>
      <c r="W33" s="2252"/>
      <c r="X33" s="2252"/>
      <c r="Y33" s="2252"/>
      <c r="Z33" s="2252"/>
      <c r="AA33" s="2252"/>
      <c r="AB33" s="2252"/>
      <c r="AC33" s="2252"/>
      <c r="AD33" s="2252"/>
      <c r="AE33" s="2252"/>
      <c r="AF33" s="327"/>
      <c r="AG33" s="2252" t="str">
        <f>IF(TITLE_NUMBER_PR_CHANGE="",IF(TITLE_NUMBER_PR="","",TITLE_NUMBER_PR),TITLE_NUMBER_PR_CHANGE)</f>
        <v>689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439</v>
      </c>
      <c r="AD38" s="2314"/>
      <c r="AE38" s="2315"/>
      <c r="AF38" s="2279"/>
      <c r="AG38" s="2367" t="s">
        <v>534</v>
      </c>
      <c r="AH38" s="2366" t="s">
        <v>535</v>
      </c>
      <c r="AI38" s="2366"/>
      <c r="AJ38" s="2366"/>
      <c r="AK38" s="2366" t="s">
        <v>536</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138</v>
      </c>
      <c r="C40" s="1371" t="s">
        <v>139</v>
      </c>
      <c r="D40" s="1371" t="s">
        <v>140</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540</v>
      </c>
      <c r="Y40" s="1984" t="s">
        <v>541</v>
      </c>
      <c r="Z40" s="2366"/>
      <c r="AA40" s="1984" t="s">
        <v>542</v>
      </c>
      <c r="AB40" s="1984" t="s">
        <v>543</v>
      </c>
      <c r="AC40" s="1490" t="s">
        <v>449</v>
      </c>
      <c r="AD40" s="2271" t="s">
        <v>450</v>
      </c>
      <c r="AE40" s="2272"/>
      <c r="AF40" s="2280"/>
      <c r="AG40" s="2367"/>
      <c r="AH40" s="2366"/>
      <c r="AI40" s="1984" t="s">
        <v>540</v>
      </c>
      <c r="AJ40" s="1984" t="s">
        <v>541</v>
      </c>
      <c r="AK40" s="2366"/>
      <c r="AL40" s="1984" t="s">
        <v>542</v>
      </c>
      <c r="AM40" s="1984" t="s">
        <v>543</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545</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261</v>
      </c>
      <c r="B47" s="1364" t="s">
        <v>262</v>
      </c>
      <c r="C47" s="1364" t="s">
        <v>263</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68</v>
      </c>
      <c r="AE47" s="2268"/>
      <c r="AF47" s="2269" t="s">
        <v>68</v>
      </c>
      <c r="AG47" s="752"/>
      <c r="AH47" s="752"/>
      <c r="AI47" s="752"/>
      <c r="AJ47" s="752"/>
      <c r="AK47" s="752"/>
      <c r="AL47" s="752"/>
      <c r="AM47" s="1258"/>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545</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251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252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98702-2B03-74FC-33B4-18BEC8DE3A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30</v>
      </c>
      <c r="AL8" s="2108" t="s">
        <v>68</v>
      </c>
      <c r="AM8" s="2193"/>
      <c r="AN8" s="2206">
        <v>1</v>
      </c>
      <c r="AO8" s="2358"/>
      <c r="AP8" s="2359" t="s">
        <v>68</v>
      </c>
      <c r="AQ8" s="312"/>
      <c r="AR8" s="1487">
        <v>1</v>
      </c>
      <c r="AS8" s="1493" t="s">
        <v>30</v>
      </c>
      <c r="AT8" s="752"/>
      <c r="AU8" s="1258"/>
      <c r="AV8" s="752"/>
      <c r="AW8" s="1258"/>
      <c r="AX8" s="1735"/>
      <c r="AY8" s="1470" t="s">
        <v>68</v>
      </c>
      <c r="AZ8" s="1735"/>
      <c r="BA8" s="1470" t="s">
        <v>68</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45</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27.04.2024</v>
      </c>
      <c r="W32" s="2265"/>
      <c r="X32" s="2265"/>
      <c r="Y32" s="2265"/>
      <c r="Z32" s="2265"/>
      <c r="AA32" s="2265"/>
      <c r="AB32" s="2265"/>
      <c r="AC32" s="327"/>
      <c r="AD32" s="2265" t="str">
        <f>IF(TITLE_DATE_PR_CHANGE="",IF(TITLE_DATE_PR="","",TITLE_DATE_PR),TITLE_DATE_PR_CHANGE)</f>
        <v>27.04.2024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689</v>
      </c>
      <c r="W33" s="2252"/>
      <c r="X33" s="2252"/>
      <c r="Y33" s="2252"/>
      <c r="Z33" s="2252"/>
      <c r="AA33" s="2252"/>
      <c r="AB33" s="2252"/>
      <c r="AC33" s="327"/>
      <c r="AD33" s="2252" t="str">
        <f>IF(TITLE_NUMBER_PR_CHANGE="",IF(TITLE_NUMBER_PR="","",TITLE_NUMBER_PR),TITLE_NUMBER_PR_CHANGE)</f>
        <v>689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46</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27.04.2024</v>
      </c>
      <c r="W36" s="2265"/>
      <c r="X36" s="2265"/>
      <c r="Y36" s="2265"/>
      <c r="Z36" s="2265"/>
      <c r="AA36" s="2265"/>
      <c r="AB36" s="2265"/>
      <c r="AC36" s="327"/>
      <c r="AD36" s="2265" t="str">
        <f>IF(TITLE_DATE_PR_CHANGE="",IF(TITLE_DATE_PR="","",TITLE_DATE_PR),TITLE_DATE_PR_CHANGE)</f>
        <v>27.04.2024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689</v>
      </c>
      <c r="W37" s="2252"/>
      <c r="X37" s="2252"/>
      <c r="Y37" s="2252"/>
      <c r="Z37" s="2252"/>
      <c r="AA37" s="2252"/>
      <c r="AB37" s="2252"/>
      <c r="AC37" s="327"/>
      <c r="AD37" s="2252" t="str">
        <f>IF(TITLE_NUMBER_PR_CHANGE="",IF(TITLE_NUMBER_PR="","",TITLE_NUMBER_PR),TITLE_NUMBER_PR_CHANGE)</f>
        <v>689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546</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30</v>
      </c>
      <c r="AL52" s="2108" t="s">
        <v>68</v>
      </c>
      <c r="AM52" s="2193"/>
      <c r="AN52" s="2206">
        <v>1</v>
      </c>
      <c r="AO52" s="2358"/>
      <c r="AP52" s="2359" t="s">
        <v>68</v>
      </c>
      <c r="AQ52" s="312"/>
      <c r="AR52" s="1487">
        <v>1</v>
      </c>
      <c r="AS52" s="1493" t="s">
        <v>30</v>
      </c>
      <c r="AT52" s="752"/>
      <c r="AU52" s="1258"/>
      <c r="AV52" s="752"/>
      <c r="AW52" s="1258"/>
      <c r="AX52" s="1735"/>
      <c r="AY52" s="1470" t="s">
        <v>68</v>
      </c>
      <c r="AZ52" s="1735"/>
      <c r="BA52" s="1470" t="s">
        <v>68</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251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A3089-DBB6-7699-5A04-058CB29E392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ИМУП «ПОСЖИЛКОМСЕРВИС»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120</v>
      </c>
      <c r="AF24" s="1637">
        <v>1</v>
      </c>
    </row>
    <row customHeight="1" ht="11.549999999999999">
      <c r="E25" s="712"/>
      <c r="F25" s="2368" t="s">
        <v>108</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90</v>
      </c>
      <c r="F29" s="1654" t="s">
        <v>307</v>
      </c>
      <c r="G29" s="1654" t="s">
        <v>568</v>
      </c>
      <c r="H29" s="1654" t="s">
        <v>308</v>
      </c>
      <c r="I29" s="1654" t="s">
        <v>308</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554</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554</v>
      </c>
      <c r="H32" s="558"/>
      <c r="I32" s="558"/>
      <c r="J32" s="290" t="str">
        <f>FHD_NOTE_P_3</f>
        <v/>
      </c>
      <c r="K32" s="1637" t="str">
        <f>IF((LEN(E32)-LEN(SUBSTITUTE(E32,".","")))/LEN(".")=1,"p","")</f>
        <v>p</v>
      </c>
      <c r="AF32" s="1632">
        <v>11</v>
      </c>
    </row>
    <row customHeight="1" ht="11.25" hidden="1">
      <c r="A33" s="2372" t="s">
        <v>570</v>
      </c>
      <c r="D33" s="1639"/>
      <c r="E33" s="547" t="str">
        <f>FHD_NUM_P_4</f>
        <v/>
      </c>
      <c r="F33" s="1525" t="str">
        <f>FHD_P_4</f>
        <v/>
      </c>
      <c r="G33" s="1879" t="s">
        <v>554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575</v>
      </c>
      <c r="C47" s="1637"/>
      <c r="D47" s="576"/>
      <c r="E47" s="547" t="str">
        <f>FHD_NUM_P_11</f>
        <v/>
      </c>
      <c r="F47" s="1525" t="str">
        <f>FHD_P_11</f>
        <v/>
      </c>
      <c r="G47" s="1879" t="s">
        <v>554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311</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580</v>
      </c>
      <c r="C72" s="1637"/>
      <c r="D72" s="1639"/>
      <c r="E72" s="547" t="str">
        <f>FHD_NUM_P_34</f>
        <v/>
      </c>
      <c r="F72" s="1881" t="str">
        <f>FHD_P_34</f>
        <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582</v>
      </c>
      <c r="C82" s="736"/>
      <c r="D82" s="734"/>
      <c r="E82" s="547" t="str">
        <f>FHD_NUM_P_44</f>
        <v>7</v>
      </c>
      <c r="F82" s="1881" t="str">
        <f>FHD_P_44</f>
        <v>Объём поднятой воды</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583</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hidden="1">
      <c r="A99" s="2372" t="s">
        <v>587</v>
      </c>
      <c r="C99" s="1637"/>
      <c r="D99" s="1639"/>
      <c r="E99" s="547" t="str">
        <f>FHD_NUM_P_61</f>
        <v/>
      </c>
      <c r="F99" s="1881" t="str">
        <f>FHD_P_61</f>
        <v/>
      </c>
      <c r="G99" s="1879" t="s">
        <v>558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588</v>
      </c>
      <c r="G101" s="573"/>
      <c r="H101" s="574"/>
      <c r="I101" s="574"/>
      <c r="J101" s="1005" t="s">
        <v>589</v>
      </c>
      <c r="K101" s="544"/>
      <c r="AF101" s="1632">
        <v>0</v>
      </c>
    </row>
    <row s="1367" customFormat="1" customHeight="1" ht="18.75" hidden="1">
      <c r="A102" s="2372"/>
      <c r="C102" s="1637"/>
      <c r="D102" s="1639"/>
      <c r="E102" s="547" t="str">
        <f>FHD_NUM_P_62</f>
        <v/>
      </c>
      <c r="F102" s="1881" t="str">
        <f>FHD_P_62</f>
        <v/>
      </c>
      <c r="G102" s="1878" t="s">
        <v>558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590</v>
      </c>
      <c r="D104" s="1639"/>
      <c r="E104" s="547" t="str">
        <f>FHD_NUM_P_64</f>
        <v/>
      </c>
      <c r="F104" s="1881" t="str">
        <f>FHD_P_64</f>
        <v/>
      </c>
      <c r="G104" s="1878" t="s">
        <v>585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hidden="1">
      <c r="A113" s="990" t="s">
        <v>593</v>
      </c>
      <c r="D113" s="1639"/>
      <c r="E113" s="547" t="str">
        <f>FHD_NUM_P_73</f>
        <v/>
      </c>
      <c r="F113" s="1881" t="str">
        <f>FHD_P_73</f>
        <v/>
      </c>
      <c r="G113" s="971" t="s">
        <v>592</v>
      </c>
      <c r="H113" s="969"/>
      <c r="I113" s="969"/>
      <c r="J113" s="290" t="str">
        <f>FHD_NOTE_P_73</f>
        <v/>
      </c>
      <c r="K113" s="544"/>
      <c r="AF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290" t="str">
        <f>FHD_NOTE_P_74</f>
        <v/>
      </c>
      <c r="K114" s="544"/>
      <c r="AF114" s="1632">
        <v>0</v>
      </c>
    </row>
    <row s="1636" customFormat="1" customHeight="1" ht="18.75">
      <c r="A115" s="2374" t="s">
        <v>596</v>
      </c>
      <c r="B115" s="911"/>
      <c r="C115" s="736"/>
      <c r="D115" s="734"/>
      <c r="E115" s="547" t="str">
        <f>FHD_NUM_P_75</f>
        <v>14</v>
      </c>
      <c r="F115" s="1881" t="str">
        <f>FHD_P_75</f>
        <v>Расход воды на собственные нужды, в том числе:</v>
      </c>
      <c r="G115" s="1877" t="s">
        <v>560</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560</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560</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599</v>
      </c>
      <c r="D120" s="1639"/>
      <c r="E120" s="547" t="str">
        <f>FHD_NUM_P_78</f>
        <v/>
      </c>
      <c r="F120" s="1881" t="str">
        <f>FHD_P_78</f>
        <v/>
      </c>
      <c r="G120" s="1878" t="s">
        <v>562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588</v>
      </c>
      <c r="G122" s="573"/>
      <c r="H122" s="574"/>
      <c r="I122" s="574"/>
      <c r="J122" s="1005" t="s">
        <v>600</v>
      </c>
      <c r="K122" s="544"/>
      <c r="AF122" s="1632">
        <v>0</v>
      </c>
    </row>
    <row customHeight="1" ht="22.5" hidden="1">
      <c r="A123" s="2372"/>
      <c r="D123" s="1639"/>
      <c r="E123" s="547" t="str">
        <f>FHD_NUM_P_79</f>
        <v/>
      </c>
      <c r="F123" s="1881" t="str">
        <f>FHD_P_79</f>
        <v/>
      </c>
      <c r="G123" s="1879" t="s">
        <v>564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588</v>
      </c>
      <c r="G125" s="573"/>
      <c r="H125" s="574"/>
      <c r="I125" s="574"/>
      <c r="J125" s="1005" t="s">
        <v>601</v>
      </c>
      <c r="K125" s="544"/>
      <c r="AF125" s="1632">
        <v>0</v>
      </c>
    </row>
    <row customHeight="1" ht="22.5" hidden="1">
      <c r="A126" s="2372"/>
      <c r="D126" s="1639"/>
      <c r="E126" s="547" t="str">
        <f>FHD_NUM_P_80</f>
        <v/>
      </c>
      <c r="F126" s="1881" t="str">
        <f>FHD_P_80</f>
        <v/>
      </c>
      <c r="G126" s="1879" t="s">
        <v>602</v>
      </c>
      <c r="H126" s="558"/>
      <c r="I126" s="558"/>
      <c r="J126" s="290" t="str">
        <f>FHD_NOTE_P_80</f>
        <v/>
      </c>
      <c r="K126" s="544"/>
      <c r="AF126" s="1632">
        <v>0</v>
      </c>
    </row>
    <row customHeight="1" ht="18.75" hidden="1">
      <c r="A127" s="2372"/>
      <c r="D127" s="1639"/>
      <c r="E127" s="547" t="str">
        <f>FHD_NUM_P_81</f>
        <v/>
      </c>
      <c r="F127" s="1881" t="str">
        <f>FHD_P_81</f>
        <v/>
      </c>
      <c r="G127" s="1879" t="s">
        <v>603</v>
      </c>
      <c r="H127" s="558"/>
      <c r="I127" s="558"/>
      <c r="J127" s="290" t="str">
        <f>FHD_NOTE_P_81</f>
        <v/>
      </c>
      <c r="K127" s="544"/>
      <c r="AF127" s="1632">
        <v>0</v>
      </c>
    </row>
    <row customHeight="1" ht="18.75" hidden="1">
      <c r="A128" s="2372"/>
      <c r="C128" s="1637" t="s">
        <v>590</v>
      </c>
      <c r="D128" s="1639"/>
      <c r="E128" s="547" t="str">
        <f>FHD_NUM_P_82</f>
        <v/>
      </c>
      <c r="F128" s="1881" t="str">
        <f>FHD_P_82</f>
        <v/>
      </c>
      <c r="G128" s="1879" t="s">
        <v>311</v>
      </c>
      <c r="H128" s="402"/>
      <c r="I128" s="402"/>
      <c r="J128" s="290" t="str">
        <f>FHD_NOTE_P_82</f>
        <v/>
      </c>
      <c r="K128" s="544"/>
      <c r="AF128" s="1632">
        <v>0</v>
      </c>
    </row>
    <row customHeight="1" ht="18.75" hidden="1">
      <c r="A129" s="2372"/>
      <c r="C129" s="1637" t="s">
        <v>590</v>
      </c>
      <c r="D129" s="1639"/>
      <c r="E129" s="547" t="str">
        <f>FHD_NUM_P_83</f>
        <v/>
      </c>
      <c r="F129" s="1525" t="str">
        <f>FHD_P_83</f>
        <v/>
      </c>
      <c r="G129" s="1879" t="s">
        <v>311</v>
      </c>
      <c r="H129" s="402"/>
      <c r="I129" s="402"/>
      <c r="J129" s="290" t="str">
        <f>FHD_NOTE_P_83</f>
        <v/>
      </c>
      <c r="K129" s="544"/>
      <c r="AF129" s="1632">
        <v>0</v>
      </c>
    </row>
    <row customHeight="1" ht="18.75" hidden="1">
      <c r="A130" s="2372"/>
      <c r="C130" s="1637" t="s">
        <v>590</v>
      </c>
      <c r="D130" s="1639"/>
      <c r="E130" s="547" t="str">
        <f>FHD_NUM_P_84</f>
        <v/>
      </c>
      <c r="F130" s="1525" t="str">
        <f>FHD_P_84</f>
        <v/>
      </c>
      <c r="G130" s="1879" t="s">
        <v>311</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F14EB-A8E1-914D-0667-48898DB352F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ИМУП «ПОСЖИЛКОМСЕРВИС»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90</v>
      </c>
      <c r="E10" s="2128" t="s">
        <v>90</v>
      </c>
      <c r="F10" s="2128"/>
      <c r="G10" s="522" t="s">
        <v>307</v>
      </c>
      <c r="H10" s="2128" t="s">
        <v>90</v>
      </c>
      <c r="I10" s="2128"/>
      <c r="J10" s="522" t="s">
        <v>604</v>
      </c>
      <c r="K10" s="522" t="s">
        <v>605</v>
      </c>
      <c r="L10" s="2128" t="s">
        <v>90</v>
      </c>
      <c r="M10" s="2128"/>
      <c r="N10" s="522" t="s">
        <v>606</v>
      </c>
      <c r="O10" s="522" t="s">
        <v>607</v>
      </c>
      <c r="P10" s="522" t="s">
        <v>608</v>
      </c>
      <c r="Q10" s="522" t="s">
        <v>609</v>
      </c>
      <c r="R10" s="522" t="s">
        <v>610</v>
      </c>
      <c r="S10" s="2128"/>
      <c r="T10" s="335"/>
      <c r="CF10" s="506">
        <v>46</v>
      </c>
    </row>
    <row s="1643" customFormat="1" customHeight="1" ht="15" hidden="1">
      <c r="A11" s="1053"/>
      <c r="D11" s="1026" t="s">
        <v>112</v>
      </c>
      <c r="E11" s="1026"/>
      <c r="F11" s="1026" t="s">
        <v>113</v>
      </c>
      <c r="G11" s="1026" t="s">
        <v>92</v>
      </c>
      <c r="H11" s="1026"/>
      <c r="I11" s="1026" t="s">
        <v>93</v>
      </c>
      <c r="J11" s="1026" t="s">
        <v>114</v>
      </c>
      <c r="K11" s="1026" t="s">
        <v>94</v>
      </c>
      <c r="L11" s="1026"/>
      <c r="M11" s="1026" t="s">
        <v>95</v>
      </c>
      <c r="N11" s="1026" t="s">
        <v>115</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112</v>
      </c>
      <c r="E14" s="2378" t="s">
        <v>108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30</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30</v>
      </c>
      <c r="F19" s="651" t="s">
        <v>30</v>
      </c>
      <c r="G19" s="651" t="s">
        <v>30</v>
      </c>
      <c r="H19" s="652" t="s">
        <v>30</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30</v>
      </c>
      <c r="F22" s="651" t="s">
        <v>30</v>
      </c>
      <c r="G22" s="651" t="s">
        <v>30</v>
      </c>
      <c r="H22" s="652" t="s">
        <v>30</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C8EC6-9E61-3AB5-35E4-28A67F62093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ИМУП «ПОСЖИЛКОМСЕРВИС»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120</v>
      </c>
      <c r="AK9" s="1637">
        <v>1</v>
      </c>
    </row>
    <row customHeight="1" ht="11.549999999999999">
      <c r="E10" s="2051" t="s">
        <v>622</v>
      </c>
      <c r="I10" s="712"/>
      <c r="J10" s="2368" t="s">
        <v>108</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305</v>
      </c>
      <c r="J13" s="2371"/>
      <c r="K13" s="2371"/>
      <c r="L13" s="2028"/>
      <c r="M13" s="2068"/>
      <c r="O13" s="2128"/>
      <c r="AK13" s="1632">
        <v>11</v>
      </c>
    </row>
    <row customHeight="1" ht="24">
      <c r="I14" s="2021" t="s">
        <v>90</v>
      </c>
      <c r="J14" s="2021" t="s">
        <v>307</v>
      </c>
      <c r="K14" s="2021" t="s">
        <v>568</v>
      </c>
      <c r="L14" s="2061" t="s">
        <v>308</v>
      </c>
      <c r="M14" s="2062" t="s">
        <v>308</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311</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311</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152</v>
      </c>
      <c r="C204" s="988" t="s">
        <v>152</v>
      </c>
      <c r="D204" s="988" t="s">
        <v>152</v>
      </c>
      <c r="E204" s="988" t="s">
        <v>152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3C3BF-8CBD-0999-F564-F2A1BA7B092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691</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ИМУП «ПОСЖИЛКОМСЕРВИС»</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620</v>
      </c>
      <c r="F9" s="2052" t="s">
        <v>626</v>
      </c>
      <c r="H9" s="377"/>
      <c r="I9" s="2026" t="s">
        <v>90</v>
      </c>
      <c r="J9" s="2027" t="s">
        <v>307</v>
      </c>
      <c r="K9" s="2065" t="s">
        <v>568</v>
      </c>
      <c r="L9" s="2066" t="s">
        <v>308</v>
      </c>
      <c r="M9" s="2390"/>
      <c r="W9" s="1632">
        <v>34</v>
      </c>
    </row>
    <row customHeight="1" ht="35.699999999999996">
      <c r="B10" s="2054" t="s">
        <v>693</v>
      </c>
      <c r="C10" s="2054" t="s">
        <v>694</v>
      </c>
      <c r="D10" s="2053" t="s">
        <v>629</v>
      </c>
      <c r="E10" s="2057" t="s">
        <v>630</v>
      </c>
      <c r="F10" s="2057" t="s">
        <v>630</v>
      </c>
      <c r="H10" s="377"/>
      <c r="I10" s="2025" t="s">
        <v>112</v>
      </c>
      <c r="J10" s="1887" t="s">
        <v>695</v>
      </c>
      <c r="K10" s="2019" t="s">
        <v>311</v>
      </c>
      <c r="L10" s="819"/>
      <c r="M10" s="298" t="s">
        <v>696</v>
      </c>
      <c r="W10" s="1632">
        <v>34</v>
      </c>
    </row>
    <row customHeight="1" ht="50.25">
      <c r="B11" s="2054" t="s">
        <v>697</v>
      </c>
      <c r="C11" s="2054" t="s">
        <v>698</v>
      </c>
      <c r="D11" s="2053" t="s">
        <v>629</v>
      </c>
      <c r="E11" s="2057" t="s">
        <v>630</v>
      </c>
      <c r="F11" s="2057" t="s">
        <v>630</v>
      </c>
      <c r="H11" s="377"/>
      <c r="I11" s="2025" t="s">
        <v>113</v>
      </c>
      <c r="J11" s="1887" t="s">
        <v>699</v>
      </c>
      <c r="K11" s="2019" t="s">
        <v>311</v>
      </c>
      <c r="L11" s="819"/>
      <c r="M11" s="298" t="s">
        <v>696</v>
      </c>
      <c r="W11" s="1632">
        <v>48</v>
      </c>
    </row>
    <row customHeight="1" ht="48.29999999999999">
      <c r="B12" s="2054" t="s">
        <v>700</v>
      </c>
      <c r="C12" s="2054" t="s">
        <v>701</v>
      </c>
      <c r="D12" s="2053" t="s">
        <v>629</v>
      </c>
      <c r="E12" s="2057" t="s">
        <v>630</v>
      </c>
      <c r="F12" s="2057" t="s">
        <v>630</v>
      </c>
      <c r="H12" s="1689"/>
      <c r="I12" s="2025" t="s">
        <v>92</v>
      </c>
      <c r="J12" s="2032" t="s">
        <v>702</v>
      </c>
      <c r="K12" s="2019" t="s">
        <v>311</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FC494-B71C-5046-7BAA-3F37A1F6E0F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ИМУП «ПОСЖИЛКОМСЕРВИС»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120</v>
      </c>
      <c r="AF9" s="1637">
        <v>4</v>
      </c>
    </row>
    <row customHeight="1" ht="11.549999999999999">
      <c r="E10" s="712"/>
      <c r="F10" s="2368" t="s">
        <v>108</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90</v>
      </c>
      <c r="F14" s="1635" t="s">
        <v>307</v>
      </c>
      <c r="G14" s="1635" t="s">
        <v>568</v>
      </c>
      <c r="H14" s="1635" t="s">
        <v>308</v>
      </c>
      <c r="I14" s="1635" t="s">
        <v>308</v>
      </c>
      <c r="J14" s="2128"/>
      <c r="AF14" s="1632">
        <v>23</v>
      </c>
    </row>
    <row customHeight="1" ht="19.95">
      <c r="D15" s="1639"/>
      <c r="E15" s="1631" t="s">
        <v>112</v>
      </c>
      <c r="F15" s="708" t="s">
        <v>707</v>
      </c>
      <c r="G15" s="1647" t="s">
        <v>554</v>
      </c>
      <c r="H15" s="558"/>
      <c r="I15" s="558"/>
      <c r="J15" s="290" t="s">
        <v>708</v>
      </c>
      <c r="K15" s="544" t="s">
        <v>632</v>
      </c>
      <c r="AF15" s="1632">
        <v>19</v>
      </c>
    </row>
    <row customHeight="1" ht="35.699999999999996">
      <c r="D16" s="1639"/>
      <c r="E16" s="1631" t="s">
        <v>113</v>
      </c>
      <c r="F16" s="708" t="s">
        <v>709</v>
      </c>
      <c r="G16" s="1647" t="s">
        <v>554</v>
      </c>
      <c r="H16" s="559">
        <f>SUM(H17,H20:H32)</f>
        <v>0</v>
      </c>
      <c r="I16" s="559">
        <f>SUM(I17,I20,I23,I26,I29:I32)</f>
        <v>0</v>
      </c>
      <c r="J16" s="290" t="s">
        <v>710</v>
      </c>
      <c r="K16" s="544" t="s">
        <v>632</v>
      </c>
      <c r="AF16" s="1632">
        <v>34</v>
      </c>
    </row>
    <row customHeight="1" ht="19.95">
      <c r="D17" s="1639"/>
      <c r="E17" s="1665" t="s">
        <v>711</v>
      </c>
      <c r="F17" s="955" t="s">
        <v>712</v>
      </c>
      <c r="G17" s="1644" t="s">
        <v>554</v>
      </c>
      <c r="H17" s="558"/>
      <c r="I17" s="558"/>
      <c r="J17" s="290" t="s">
        <v>713</v>
      </c>
      <c r="K17" s="544"/>
      <c r="AF17" s="1632">
        <v>19</v>
      </c>
    </row>
    <row customHeight="1" ht="24">
      <c r="D18" s="1639"/>
      <c r="E18" s="1665" t="s">
        <v>714</v>
      </c>
      <c r="F18" s="1651" t="s">
        <v>715</v>
      </c>
      <c r="G18" s="1644" t="s">
        <v>554</v>
      </c>
      <c r="H18" s="558"/>
      <c r="I18" s="558"/>
      <c r="J18" s="290" t="s">
        <v>716</v>
      </c>
      <c r="K18" s="544"/>
      <c r="AF18" s="1632">
        <v>23</v>
      </c>
    </row>
    <row customHeight="1" ht="35.699999999999996">
      <c r="D19" s="1639"/>
      <c r="E19" s="1665" t="s">
        <v>717</v>
      </c>
      <c r="F19" s="1651" t="s">
        <v>718</v>
      </c>
      <c r="G19" s="1644" t="s">
        <v>554</v>
      </c>
      <c r="H19" s="558"/>
      <c r="I19" s="558"/>
      <c r="J19" s="290"/>
      <c r="K19" s="544"/>
      <c r="AF19" s="1632">
        <v>34</v>
      </c>
    </row>
    <row customHeight="1" ht="19.95">
      <c r="D20" s="1639"/>
      <c r="E20" s="1665" t="s">
        <v>312</v>
      </c>
      <c r="F20" s="955" t="s">
        <v>719</v>
      </c>
      <c r="G20" s="1644" t="s">
        <v>554</v>
      </c>
      <c r="H20" s="558"/>
      <c r="I20" s="558"/>
      <c r="J20" s="290" t="s">
        <v>720</v>
      </c>
      <c r="K20" s="544"/>
      <c r="AF20" s="1632">
        <v>19</v>
      </c>
    </row>
    <row customHeight="1" ht="19.95">
      <c r="D21" s="1639"/>
      <c r="E21" s="1665" t="s">
        <v>721</v>
      </c>
      <c r="F21" s="1651" t="s">
        <v>722</v>
      </c>
      <c r="G21" s="1644" t="s">
        <v>554</v>
      </c>
      <c r="H21" s="558"/>
      <c r="I21" s="558"/>
      <c r="J21" s="290"/>
      <c r="K21" s="544"/>
      <c r="AF21" s="1632">
        <v>19</v>
      </c>
    </row>
    <row customHeight="1" ht="19.95">
      <c r="D22" s="1639"/>
      <c r="E22" s="1665" t="s">
        <v>723</v>
      </c>
      <c r="F22" s="1651" t="s">
        <v>724</v>
      </c>
      <c r="G22" s="1644" t="s">
        <v>554</v>
      </c>
      <c r="H22" s="558"/>
      <c r="I22" s="558"/>
      <c r="J22" s="290"/>
      <c r="K22" s="544"/>
      <c r="AF22" s="1632">
        <v>19</v>
      </c>
    </row>
    <row customHeight="1" ht="24">
      <c r="D23" s="1639"/>
      <c r="E23" s="1665" t="s">
        <v>315</v>
      </c>
      <c r="F23" s="955" t="s">
        <v>725</v>
      </c>
      <c r="G23" s="1644" t="s">
        <v>554</v>
      </c>
      <c r="H23" s="558"/>
      <c r="I23" s="558"/>
      <c r="J23" s="290" t="s">
        <v>726</v>
      </c>
      <c r="K23" s="544"/>
      <c r="AF23" s="1632">
        <v>23</v>
      </c>
    </row>
    <row customHeight="1" ht="19.95">
      <c r="D24" s="1639"/>
      <c r="E24" s="1665" t="s">
        <v>727</v>
      </c>
      <c r="F24" s="1651" t="s">
        <v>728</v>
      </c>
      <c r="G24" s="1644" t="s">
        <v>554</v>
      </c>
      <c r="H24" s="558"/>
      <c r="I24" s="558"/>
      <c r="J24" s="290"/>
      <c r="K24" s="544"/>
      <c r="AF24" s="1632">
        <v>19</v>
      </c>
    </row>
    <row customHeight="1" ht="35.699999999999996">
      <c r="D25" s="1639"/>
      <c r="E25" s="1665" t="s">
        <v>729</v>
      </c>
      <c r="F25" s="1651" t="s">
        <v>730</v>
      </c>
      <c r="G25" s="1644" t="s">
        <v>554</v>
      </c>
      <c r="H25" s="558"/>
      <c r="I25" s="558"/>
      <c r="J25" s="290"/>
      <c r="K25" s="544"/>
      <c r="AF25" s="1632">
        <v>34</v>
      </c>
    </row>
    <row customHeight="1" ht="24">
      <c r="D26" s="1639"/>
      <c r="E26" s="1665" t="s">
        <v>731</v>
      </c>
      <c r="F26" s="955" t="s">
        <v>732</v>
      </c>
      <c r="G26" s="1644" t="s">
        <v>554</v>
      </c>
      <c r="H26" s="558"/>
      <c r="I26" s="558"/>
      <c r="J26" s="290" t="s">
        <v>733</v>
      </c>
      <c r="K26" s="544"/>
      <c r="AF26" s="1632">
        <v>23</v>
      </c>
    </row>
    <row customHeight="1" ht="19.95">
      <c r="D27" s="1639"/>
      <c r="E27" s="1676" t="s">
        <v>734</v>
      </c>
      <c r="F27" s="1651" t="s">
        <v>735</v>
      </c>
      <c r="G27" s="1655" t="s">
        <v>554</v>
      </c>
      <c r="H27" s="1677"/>
      <c r="I27" s="1677"/>
      <c r="J27" s="290"/>
      <c r="K27" s="544"/>
      <c r="AF27" s="1632">
        <v>19</v>
      </c>
    </row>
    <row customHeight="1" ht="19.95">
      <c r="D28" s="1639"/>
      <c r="E28" s="1676" t="s">
        <v>736</v>
      </c>
      <c r="F28" s="1651" t="s">
        <v>737</v>
      </c>
      <c r="G28" s="1655" t="s">
        <v>554</v>
      </c>
      <c r="H28" s="1677"/>
      <c r="I28" s="1677"/>
      <c r="J28" s="290"/>
      <c r="K28" s="544"/>
      <c r="AF28" s="1632">
        <v>19</v>
      </c>
    </row>
    <row customHeight="1" ht="19.95">
      <c r="D29" s="1639"/>
      <c r="E29" s="1676" t="s">
        <v>738</v>
      </c>
      <c r="F29" s="955" t="s">
        <v>739</v>
      </c>
      <c r="G29" s="1655" t="s">
        <v>554</v>
      </c>
      <c r="H29" s="1677"/>
      <c r="I29" s="1677"/>
      <c r="J29" s="290"/>
      <c r="K29" s="544"/>
      <c r="AF29" s="1632">
        <v>19</v>
      </c>
    </row>
    <row customHeight="1" ht="19.95">
      <c r="D30" s="1639"/>
      <c r="E30" s="1676" t="s">
        <v>740</v>
      </c>
      <c r="F30" s="955" t="s">
        <v>741</v>
      </c>
      <c r="G30" s="1655" t="s">
        <v>554</v>
      </c>
      <c r="H30" s="1677"/>
      <c r="I30" s="1677"/>
      <c r="J30" s="290"/>
      <c r="K30" s="544"/>
      <c r="AF30" s="1632">
        <v>19</v>
      </c>
    </row>
    <row customHeight="1" ht="19.95">
      <c r="D31" s="1639"/>
      <c r="E31" s="1676" t="s">
        <v>742</v>
      </c>
      <c r="F31" s="955" t="s">
        <v>743</v>
      </c>
      <c r="G31" s="1655" t="s">
        <v>554</v>
      </c>
      <c r="H31" s="1677"/>
      <c r="I31" s="1677"/>
      <c r="J31" s="290"/>
      <c r="K31" s="544"/>
      <c r="AF31" s="1632">
        <v>19</v>
      </c>
    </row>
    <row s="1367" customFormat="1" customHeight="1" ht="35.699999999999996">
      <c r="A32" s="988"/>
      <c r="C32" s="1637"/>
      <c r="D32" s="1639"/>
      <c r="E32" s="1676" t="s">
        <v>744</v>
      </c>
      <c r="F32" s="955" t="s">
        <v>745</v>
      </c>
      <c r="G32" s="1645" t="s">
        <v>554</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554</v>
      </c>
      <c r="H35" s="1677"/>
      <c r="I35" s="1677"/>
      <c r="J35" s="290" t="s">
        <v>750</v>
      </c>
      <c r="K35" s="544"/>
      <c r="AF35" s="1632">
        <v>57</v>
      </c>
    </row>
    <row s="1367" customFormat="1" customHeight="1" ht="24">
      <c r="A36" s="990" t="s">
        <v>580</v>
      </c>
      <c r="C36" s="1637"/>
      <c r="D36" s="1639"/>
      <c r="E36" s="1665" t="s">
        <v>92</v>
      </c>
      <c r="F36" s="708" t="s">
        <v>751</v>
      </c>
      <c r="G36" s="1644" t="s">
        <v>554</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754</v>
      </c>
      <c r="G38" s="1644" t="s">
        <v>554</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554</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554</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554</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554</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114</v>
      </c>
      <c r="F43" s="708" t="s">
        <v>631</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115</v>
      </c>
      <c r="F46" s="708" t="s">
        <v>776</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4B066-C2D4-125A-EA48-0542BC28364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ИМУП «ПОСЖИЛКОМСЕРВИС»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120</v>
      </c>
      <c r="AF9" s="1637">
        <v>1</v>
      </c>
    </row>
    <row customHeight="1" ht="11.549999999999999">
      <c r="E10" s="712"/>
      <c r="F10" s="2368" t="s">
        <v>108</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90</v>
      </c>
      <c r="F14" s="1661" t="s">
        <v>307</v>
      </c>
      <c r="G14" s="1661" t="s">
        <v>568</v>
      </c>
      <c r="H14" s="1661" t="s">
        <v>308</v>
      </c>
      <c r="I14" s="1661" t="s">
        <v>308</v>
      </c>
      <c r="J14" s="2128"/>
      <c r="AF14" s="1632">
        <v>23</v>
      </c>
    </row>
    <row customHeight="1" ht="19.95">
      <c r="D15" s="1639"/>
      <c r="E15" s="1631" t="s">
        <v>112</v>
      </c>
      <c r="F15" s="708" t="s">
        <v>778</v>
      </c>
      <c r="G15" s="1658" t="s">
        <v>554</v>
      </c>
      <c r="H15" s="558"/>
      <c r="I15" s="558"/>
      <c r="J15" s="290" t="s">
        <v>779</v>
      </c>
      <c r="K15" s="544" t="s">
        <v>632</v>
      </c>
      <c r="AF15" s="1632">
        <v>19</v>
      </c>
    </row>
    <row customHeight="1" ht="24">
      <c r="D16" s="1639"/>
      <c r="E16" s="1631" t="s">
        <v>113</v>
      </c>
      <c r="F16" s="1666" t="s">
        <v>780</v>
      </c>
      <c r="G16" s="1658" t="s">
        <v>554</v>
      </c>
      <c r="H16" s="559">
        <f>SUM(H17,H20:H27)</f>
        <v>0</v>
      </c>
      <c r="I16" s="559">
        <f>SUM(I17,I20:I27)</f>
        <v>0</v>
      </c>
      <c r="J16" s="290" t="s">
        <v>781</v>
      </c>
      <c r="K16" s="544" t="s">
        <v>632</v>
      </c>
      <c r="AF16" s="1632">
        <v>23</v>
      </c>
    </row>
    <row customHeight="1" ht="35.699999999999996">
      <c r="D17" s="1639"/>
      <c r="E17" s="1665" t="s">
        <v>711</v>
      </c>
      <c r="F17" s="1668" t="s">
        <v>782</v>
      </c>
      <c r="G17" s="1655" t="s">
        <v>554</v>
      </c>
      <c r="H17" s="558"/>
      <c r="I17" s="558"/>
      <c r="J17" s="290" t="s">
        <v>783</v>
      </c>
      <c r="K17" s="544"/>
      <c r="AF17" s="1632">
        <v>34</v>
      </c>
    </row>
    <row customHeight="1" ht="19.95">
      <c r="D18" s="1639"/>
      <c r="E18" s="1665" t="s">
        <v>714</v>
      </c>
      <c r="F18" s="1669" t="s">
        <v>784</v>
      </c>
      <c r="G18" s="1655" t="s">
        <v>554</v>
      </c>
      <c r="H18" s="558"/>
      <c r="I18" s="558"/>
      <c r="J18" s="290"/>
      <c r="K18" s="544"/>
      <c r="AF18" s="1632">
        <v>19</v>
      </c>
    </row>
    <row customHeight="1" ht="24">
      <c r="D19" s="1639"/>
      <c r="E19" s="1665" t="s">
        <v>717</v>
      </c>
      <c r="F19" s="1669" t="s">
        <v>785</v>
      </c>
      <c r="G19" s="1655" t="s">
        <v>554</v>
      </c>
      <c r="H19" s="558"/>
      <c r="I19" s="558"/>
      <c r="J19" s="290"/>
      <c r="K19" s="544"/>
      <c r="AF19" s="1632">
        <v>23</v>
      </c>
    </row>
    <row customHeight="1" ht="35.699999999999996">
      <c r="D20" s="1639"/>
      <c r="E20" s="1665" t="s">
        <v>312</v>
      </c>
      <c r="F20" s="1668" t="s">
        <v>786</v>
      </c>
      <c r="G20" s="1655" t="s">
        <v>554</v>
      </c>
      <c r="H20" s="558"/>
      <c r="I20" s="558"/>
      <c r="J20" s="290"/>
      <c r="K20" s="544"/>
      <c r="AF20" s="1632">
        <v>34</v>
      </c>
    </row>
    <row customHeight="1" ht="48.29999999999999">
      <c r="D21" s="1639"/>
      <c r="E21" s="1665" t="s">
        <v>315</v>
      </c>
      <c r="F21" s="1668" t="s">
        <v>787</v>
      </c>
      <c r="G21" s="1655" t="s">
        <v>554</v>
      </c>
      <c r="H21" s="558"/>
      <c r="I21" s="558"/>
      <c r="J21" s="290"/>
      <c r="K21" s="544"/>
      <c r="AF21" s="1632">
        <v>46</v>
      </c>
    </row>
    <row customHeight="1" ht="60">
      <c r="D22" s="1639"/>
      <c r="E22" s="1665" t="s">
        <v>731</v>
      </c>
      <c r="F22" s="1668" t="s">
        <v>788</v>
      </c>
      <c r="G22" s="1655" t="s">
        <v>554</v>
      </c>
      <c r="H22" s="558"/>
      <c r="I22" s="558"/>
      <c r="J22" s="290"/>
      <c r="K22" s="544"/>
      <c r="AF22" s="1632">
        <v>57</v>
      </c>
    </row>
    <row customHeight="1" ht="35.699999999999996">
      <c r="D23" s="1639"/>
      <c r="E23" s="1665" t="s">
        <v>738</v>
      </c>
      <c r="F23" s="1668" t="s">
        <v>789</v>
      </c>
      <c r="G23" s="1655" t="s">
        <v>554</v>
      </c>
      <c r="H23" s="558"/>
      <c r="I23" s="558"/>
      <c r="J23" s="290"/>
      <c r="K23" s="544"/>
      <c r="AF23" s="1632">
        <v>34</v>
      </c>
    </row>
    <row customHeight="1" ht="35.699999999999996">
      <c r="D24" s="1639"/>
      <c r="E24" s="1665" t="s">
        <v>740</v>
      </c>
      <c r="F24" s="1668" t="s">
        <v>790</v>
      </c>
      <c r="G24" s="1655" t="s">
        <v>554</v>
      </c>
      <c r="H24" s="558"/>
      <c r="I24" s="558"/>
      <c r="J24" s="290"/>
      <c r="K24" s="544"/>
      <c r="AF24" s="1632">
        <v>34</v>
      </c>
    </row>
    <row customHeight="1" ht="24">
      <c r="D25" s="1639"/>
      <c r="E25" s="1665" t="s">
        <v>742</v>
      </c>
      <c r="F25" s="1668" t="s">
        <v>791</v>
      </c>
      <c r="G25" s="1655" t="s">
        <v>554</v>
      </c>
      <c r="H25" s="558"/>
      <c r="I25" s="558"/>
      <c r="J25" s="290"/>
      <c r="K25" s="544"/>
      <c r="AF25" s="1632">
        <v>23</v>
      </c>
    </row>
    <row customHeight="1" ht="76.5">
      <c r="D26" s="1639"/>
      <c r="E26" s="1665" t="s">
        <v>744</v>
      </c>
      <c r="F26" s="1668" t="s">
        <v>792</v>
      </c>
      <c r="G26" s="1655" t="s">
        <v>554</v>
      </c>
      <c r="H26" s="558"/>
      <c r="I26" s="558"/>
      <c r="J26" s="290"/>
      <c r="K26" s="544"/>
      <c r="AF26" s="1632">
        <v>73</v>
      </c>
    </row>
    <row s="1367" customFormat="1" customHeight="1" ht="35.699999999999996">
      <c r="A27" s="988"/>
      <c r="C27" s="1637"/>
      <c r="D27" s="1639"/>
      <c r="E27" s="1630" t="s">
        <v>748</v>
      </c>
      <c r="F27" s="1629" t="s">
        <v>793</v>
      </c>
      <c r="G27" s="1656" t="s">
        <v>554</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794</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795</v>
      </c>
      <c r="G31" s="1655" t="s">
        <v>554</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554</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554</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554</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114</v>
      </c>
      <c r="F35" s="1662" t="s">
        <v>631</v>
      </c>
      <c r="G35" s="1658" t="s">
        <v>311</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C6D1F-6C8A-2ABD-3CB2-E86F8D258C4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ИМУП «ПОСЖИЛКОМСЕРВИС»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120</v>
      </c>
      <c r="J6" s="1023"/>
      <c r="X6" s="506">
        <v>1</v>
      </c>
    </row>
    <row customHeight="1" ht="11.549999999999999">
      <c r="D7" s="712"/>
      <c r="E7" s="2368" t="s">
        <v>108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90</v>
      </c>
      <c r="E11" s="706" t="s">
        <v>809</v>
      </c>
      <c r="F11" s="706" t="s">
        <v>568</v>
      </c>
      <c r="G11" s="466" t="s">
        <v>308</v>
      </c>
      <c r="H11" s="466" t="s">
        <v>395</v>
      </c>
      <c r="I11" s="808" t="s">
        <v>308</v>
      </c>
      <c r="J11" s="809" t="s">
        <v>395</v>
      </c>
      <c r="K11" s="2233"/>
      <c r="L11" s="659"/>
      <c r="X11" s="510">
        <v>23</v>
      </c>
    </row>
    <row s="1643" customFormat="1" customHeight="1" ht="10.5">
      <c r="A12" s="953"/>
      <c r="D12" s="1026" t="s">
        <v>112</v>
      </c>
      <c r="E12" s="1026" t="s">
        <v>113</v>
      </c>
      <c r="F12" s="1026" t="s">
        <v>92</v>
      </c>
      <c r="G12" s="1027" t="str">
        <f>G1&amp;".1"</f>
        <v>4.1</v>
      </c>
      <c r="H12" s="1027" t="str">
        <f>G1&amp;".2"</f>
        <v>4.2</v>
      </c>
      <c r="I12" s="1027" t="str">
        <f>I1&amp;".1"</f>
        <v>4.1</v>
      </c>
      <c r="J12" s="1027" t="str">
        <f>I1&amp;".2"</f>
        <v>4.2</v>
      </c>
      <c r="K12" s="1027"/>
      <c r="X12" s="512">
        <v>10</v>
      </c>
    </row>
    <row customHeight="1" ht="22.5" hidden="1">
      <c r="A13" s="2393" t="s">
        <v>810</v>
      </c>
      <c r="D13" s="954" t="s">
        <v>112</v>
      </c>
      <c r="E13" s="280" t="s">
        <v>811</v>
      </c>
      <c r="F13" s="661" t="s">
        <v>812</v>
      </c>
      <c r="G13" s="558"/>
      <c r="H13" s="662"/>
      <c r="I13" s="558"/>
      <c r="J13" s="662"/>
      <c r="K13" s="290" t="s">
        <v>813</v>
      </c>
      <c r="L13" s="721"/>
      <c r="X13" s="506">
        <v>0</v>
      </c>
    </row>
    <row customHeight="1" ht="22.5" hidden="1">
      <c r="A14" s="2393"/>
      <c r="D14" s="540" t="s">
        <v>113</v>
      </c>
      <c r="E14" s="280" t="s">
        <v>814</v>
      </c>
      <c r="F14" s="661" t="s">
        <v>815</v>
      </c>
      <c r="G14" s="558"/>
      <c r="H14" s="663"/>
      <c r="I14" s="558"/>
      <c r="J14" s="663"/>
      <c r="K14" s="290" t="s">
        <v>816</v>
      </c>
      <c r="L14" s="721"/>
      <c r="X14" s="506">
        <v>0</v>
      </c>
    </row>
    <row s="1636" customFormat="1" customHeight="1" ht="78.75" hidden="1">
      <c r="A15" s="2393"/>
      <c r="B15" s="512"/>
      <c r="D15" s="954" t="s">
        <v>92</v>
      </c>
      <c r="E15" s="708" t="s">
        <v>817</v>
      </c>
      <c r="F15" s="951" t="s">
        <v>311</v>
      </c>
      <c r="G15" s="951" t="s">
        <v>311</v>
      </c>
      <c r="H15" s="107"/>
      <c r="I15" s="951" t="s">
        <v>311</v>
      </c>
      <c r="J15" s="107"/>
      <c r="K15" s="290" t="s">
        <v>818</v>
      </c>
      <c r="L15" s="721"/>
      <c r="X15" s="759">
        <v>0</v>
      </c>
    </row>
    <row s="1636" customFormat="1" customHeight="1" ht="22.5" hidden="1">
      <c r="A16" s="2393"/>
      <c r="B16" s="512"/>
      <c r="D16" s="954" t="s">
        <v>329</v>
      </c>
      <c r="E16" s="955" t="s">
        <v>819</v>
      </c>
      <c r="F16" s="951" t="s">
        <v>820</v>
      </c>
      <c r="G16" s="818"/>
      <c r="H16" s="107"/>
      <c r="I16" s="818"/>
      <c r="J16" s="107"/>
      <c r="K16" s="290"/>
      <c r="L16" s="721"/>
      <c r="X16" s="759">
        <v>0</v>
      </c>
    </row>
    <row s="1636" customFormat="1" customHeight="1" ht="22.5" hidden="1">
      <c r="A17" s="2393"/>
      <c r="B17" s="512"/>
      <c r="D17" s="954" t="s">
        <v>337</v>
      </c>
      <c r="E17" s="955" t="s">
        <v>821</v>
      </c>
      <c r="F17" s="951" t="s">
        <v>822</v>
      </c>
      <c r="G17" s="818"/>
      <c r="H17" s="107"/>
      <c r="I17" s="818"/>
      <c r="J17" s="107"/>
      <c r="K17" s="290"/>
      <c r="L17" s="721"/>
      <c r="X17" s="759">
        <v>0</v>
      </c>
    </row>
    <row s="1636" customFormat="1" customHeight="1" ht="33.75" hidden="1">
      <c r="A18" s="2393"/>
      <c r="B18" s="512"/>
      <c r="D18" s="954" t="s">
        <v>339</v>
      </c>
      <c r="E18" s="955" t="s">
        <v>823</v>
      </c>
      <c r="F18" s="951" t="s">
        <v>573</v>
      </c>
      <c r="G18" s="681"/>
      <c r="H18" s="107"/>
      <c r="I18" s="681"/>
      <c r="J18" s="107"/>
      <c r="K18" s="290"/>
      <c r="L18" s="721"/>
      <c r="X18" s="759">
        <v>0</v>
      </c>
    </row>
    <row customHeight="1" ht="101.25" hidden="1">
      <c r="A19" s="2393"/>
      <c r="D19" s="954" t="s">
        <v>93</v>
      </c>
      <c r="E19" s="280" t="s">
        <v>824</v>
      </c>
      <c r="F19" s="661" t="s">
        <v>548</v>
      </c>
      <c r="G19" s="664"/>
      <c r="H19" s="663"/>
      <c r="I19" s="956"/>
      <c r="J19" s="663"/>
      <c r="K19" s="290" t="s">
        <v>825</v>
      </c>
      <c r="L19" s="721"/>
      <c r="X19" s="506">
        <v>0</v>
      </c>
    </row>
    <row s="1636" customFormat="1" customHeight="1" ht="18.75" hidden="1">
      <c r="A20" s="2393"/>
      <c r="C20" s="957"/>
      <c r="D20" s="954" t="s">
        <v>756</v>
      </c>
      <c r="E20" s="955" t="s">
        <v>826</v>
      </c>
      <c r="F20" s="951" t="s">
        <v>311</v>
      </c>
      <c r="G20" s="951" t="s">
        <v>311</v>
      </c>
      <c r="H20" s="950" t="s">
        <v>311</v>
      </c>
      <c r="I20" s="951" t="s">
        <v>311</v>
      </c>
      <c r="J20" s="950" t="s">
        <v>311</v>
      </c>
      <c r="K20" s="949"/>
      <c r="L20" s="721"/>
      <c r="W20" s="676"/>
      <c r="X20" s="759">
        <v>0</v>
      </c>
    </row>
    <row s="1636" customFormat="1" customHeight="1" ht="33.75" hidden="1">
      <c r="A21" s="2393"/>
      <c r="C21" s="957"/>
      <c r="D21" s="954" t="s">
        <v>759</v>
      </c>
      <c r="E21" s="577" t="s">
        <v>827</v>
      </c>
      <c r="F21" s="951" t="s">
        <v>828</v>
      </c>
      <c r="G21" s="681"/>
      <c r="H21" s="107"/>
      <c r="I21" s="681"/>
      <c r="J21" s="107"/>
      <c r="K21" s="949"/>
      <c r="L21" s="721"/>
      <c r="W21" s="676"/>
      <c r="X21" s="759">
        <v>0</v>
      </c>
    </row>
    <row s="1636" customFormat="1" customHeight="1" ht="33.75" hidden="1">
      <c r="A22" s="2393"/>
      <c r="C22" s="957"/>
      <c r="D22" s="954" t="s">
        <v>762</v>
      </c>
      <c r="E22" s="577" t="s">
        <v>829</v>
      </c>
      <c r="F22" s="951" t="s">
        <v>830</v>
      </c>
      <c r="G22" s="681"/>
      <c r="H22" s="107"/>
      <c r="I22" s="681"/>
      <c r="J22" s="107"/>
      <c r="K22" s="949"/>
      <c r="L22" s="721"/>
      <c r="W22" s="676"/>
      <c r="X22" s="759">
        <v>0</v>
      </c>
    </row>
    <row s="1636" customFormat="1" customHeight="1" ht="22.5" hidden="1">
      <c r="A23" s="2393"/>
      <c r="C23" s="957"/>
      <c r="D23" s="954" t="s">
        <v>798</v>
      </c>
      <c r="E23" s="955" t="s">
        <v>831</v>
      </c>
      <c r="F23" s="951" t="s">
        <v>311</v>
      </c>
      <c r="G23" s="951" t="s">
        <v>311</v>
      </c>
      <c r="H23" s="950" t="s">
        <v>311</v>
      </c>
      <c r="I23" s="951" t="s">
        <v>311</v>
      </c>
      <c r="J23" s="950" t="s">
        <v>311</v>
      </c>
      <c r="K23" s="949"/>
      <c r="L23" s="721"/>
      <c r="W23" s="676"/>
      <c r="X23" s="759">
        <v>0</v>
      </c>
    </row>
    <row s="1636" customFormat="1" customHeight="1" ht="22.5" hidden="1">
      <c r="A24" s="2393"/>
      <c r="C24" s="957"/>
      <c r="D24" s="954" t="s">
        <v>832</v>
      </c>
      <c r="E24" s="577" t="s">
        <v>833</v>
      </c>
      <c r="F24" s="951" t="s">
        <v>834</v>
      </c>
      <c r="G24" s="681"/>
      <c r="H24" s="687"/>
      <c r="I24" s="681"/>
      <c r="J24" s="687"/>
      <c r="K24" s="949"/>
      <c r="L24" s="721"/>
      <c r="W24" s="676"/>
      <c r="X24" s="759">
        <v>0</v>
      </c>
    </row>
    <row s="1636" customFormat="1" customHeight="1" ht="22.5" hidden="1">
      <c r="A25" s="2393"/>
      <c r="C25" s="957"/>
      <c r="D25" s="954" t="s">
        <v>835</v>
      </c>
      <c r="E25" s="577" t="s">
        <v>836</v>
      </c>
      <c r="F25" s="951" t="s">
        <v>311</v>
      </c>
      <c r="G25" s="951" t="s">
        <v>311</v>
      </c>
      <c r="H25" s="950" t="s">
        <v>311</v>
      </c>
      <c r="I25" s="951" t="s">
        <v>311</v>
      </c>
      <c r="J25" s="950" t="s">
        <v>311</v>
      </c>
      <c r="K25" s="949"/>
      <c r="L25" s="721"/>
      <c r="W25" s="676"/>
      <c r="X25" s="759">
        <v>0</v>
      </c>
    </row>
    <row s="1636" customFormat="1" customHeight="1" ht="18.75" hidden="1">
      <c r="A26" s="2393"/>
      <c r="C26" s="957"/>
      <c r="D26" s="954" t="s">
        <v>837</v>
      </c>
      <c r="E26" s="554" t="s">
        <v>838</v>
      </c>
      <c r="F26" s="951" t="s">
        <v>839</v>
      </c>
      <c r="G26" s="681"/>
      <c r="H26" s="687"/>
      <c r="I26" s="681"/>
      <c r="J26" s="687"/>
      <c r="K26" s="949"/>
      <c r="L26" s="721"/>
      <c r="W26" s="676"/>
      <c r="X26" s="759">
        <v>0</v>
      </c>
    </row>
    <row s="1636" customFormat="1" customHeight="1" ht="18.75" hidden="1">
      <c r="A27" s="2393"/>
      <c r="C27" s="957"/>
      <c r="D27" s="954" t="s">
        <v>840</v>
      </c>
      <c r="E27" s="554" t="s">
        <v>841</v>
      </c>
      <c r="F27" s="951" t="s">
        <v>842</v>
      </c>
      <c r="G27" s="681"/>
      <c r="H27" s="687"/>
      <c r="I27" s="681"/>
      <c r="J27" s="687"/>
      <c r="K27" s="949"/>
      <c r="L27" s="721"/>
      <c r="W27" s="676"/>
      <c r="X27" s="759">
        <v>0</v>
      </c>
    </row>
    <row s="1636" customFormat="1" customHeight="1" ht="18.75" hidden="1">
      <c r="A28" s="2393"/>
      <c r="C28" s="957"/>
      <c r="D28" s="954" t="s">
        <v>843</v>
      </c>
      <c r="E28" s="577" t="s">
        <v>844</v>
      </c>
      <c r="F28" s="951" t="s">
        <v>311</v>
      </c>
      <c r="G28" s="951" t="s">
        <v>311</v>
      </c>
      <c r="H28" s="950" t="s">
        <v>311</v>
      </c>
      <c r="I28" s="951" t="s">
        <v>311</v>
      </c>
      <c r="J28" s="950" t="s">
        <v>311</v>
      </c>
      <c r="K28" s="949"/>
      <c r="L28" s="721"/>
      <c r="W28" s="676"/>
      <c r="X28" s="759">
        <v>0</v>
      </c>
    </row>
    <row s="1636" customFormat="1" customHeight="1" ht="18.75" hidden="1">
      <c r="A29" s="2393"/>
      <c r="C29" s="957"/>
      <c r="D29" s="954" t="s">
        <v>845</v>
      </c>
      <c r="E29" s="554" t="s">
        <v>838</v>
      </c>
      <c r="F29" s="951" t="s">
        <v>846</v>
      </c>
      <c r="G29" s="681"/>
      <c r="H29" s="687"/>
      <c r="I29" s="681"/>
      <c r="J29" s="687"/>
      <c r="K29" s="949"/>
      <c r="L29" s="721"/>
      <c r="W29" s="676"/>
      <c r="X29" s="759">
        <v>0</v>
      </c>
    </row>
    <row s="1636" customFormat="1" customHeight="1" ht="18.75" hidden="1">
      <c r="A30" s="2393"/>
      <c r="C30" s="957"/>
      <c r="D30" s="954" t="s">
        <v>847</v>
      </c>
      <c r="E30" s="554" t="s">
        <v>848</v>
      </c>
      <c r="F30" s="951" t="s">
        <v>849</v>
      </c>
      <c r="G30" s="681"/>
      <c r="H30" s="687"/>
      <c r="I30" s="681"/>
      <c r="J30" s="687"/>
      <c r="K30" s="949"/>
      <c r="L30" s="721"/>
      <c r="W30" s="676"/>
      <c r="X30" s="759">
        <v>0</v>
      </c>
    </row>
    <row customHeight="1" ht="126.75" hidden="1">
      <c r="A31" s="2393"/>
      <c r="D31" s="954" t="s">
        <v>114</v>
      </c>
      <c r="E31" s="280" t="s">
        <v>850</v>
      </c>
      <c r="F31" s="661" t="s">
        <v>560</v>
      </c>
      <c r="G31" s="558"/>
      <c r="H31" s="663"/>
      <c r="I31" s="558"/>
      <c r="J31" s="663"/>
      <c r="K31" s="290" t="s">
        <v>851</v>
      </c>
      <c r="L31" s="721"/>
      <c r="X31" s="506">
        <v>0</v>
      </c>
    </row>
    <row customHeight="1" ht="56.25" hidden="1">
      <c r="A32" s="2393"/>
      <c r="D32" s="954" t="s">
        <v>94</v>
      </c>
      <c r="E32" s="280" t="s">
        <v>852</v>
      </c>
      <c r="F32" s="540" t="s">
        <v>822</v>
      </c>
      <c r="G32" s="558"/>
      <c r="H32" s="663"/>
      <c r="I32" s="558"/>
      <c r="J32" s="663"/>
      <c r="K32" s="290" t="s">
        <v>853</v>
      </c>
      <c r="L32" s="721"/>
      <c r="X32" s="506">
        <v>0</v>
      </c>
    </row>
    <row customHeight="1" ht="11.25" hidden="1">
      <c r="A33" s="2393"/>
      <c r="E33" s="665"/>
      <c r="F33" s="182"/>
      <c r="G33" s="182"/>
      <c r="H33" s="182"/>
      <c r="I33" s="182"/>
      <c r="J33" s="182"/>
      <c r="K33" s="182"/>
      <c r="X33" s="506">
        <v>0</v>
      </c>
    </row>
    <row customHeight="1" ht="12.75" hidden="1">
      <c r="A34" s="2393"/>
      <c r="D34" s="66">
        <v>1</v>
      </c>
      <c r="E34" s="336" t="s">
        <v>854</v>
      </c>
      <c r="X34" s="506">
        <v>0</v>
      </c>
    </row>
    <row customHeight="1" ht="11.25" hidden="1">
      <c r="A35" s="2393"/>
      <c r="D35" s="370"/>
      <c r="E35" s="336" t="s">
        <v>855</v>
      </c>
      <c r="X35" s="506">
        <v>0</v>
      </c>
    </row>
    <row s="1636" customFormat="1" customHeight="1" ht="11.549999999999999">
      <c r="A36" s="1034"/>
      <c r="B36" s="519"/>
      <c r="D36" s="1035"/>
      <c r="E36" s="1036"/>
      <c r="X36" s="510">
        <v>11</v>
      </c>
    </row>
    <row s="1636" customFormat="1" customHeight="1" ht="22.5">
      <c r="A37" s="2393" t="s">
        <v>856</v>
      </c>
      <c r="B37" s="512"/>
      <c r="D37" s="954">
        <v>1</v>
      </c>
      <c r="E37" s="708" t="s">
        <v>857</v>
      </c>
      <c r="F37" s="661" t="s">
        <v>812</v>
      </c>
      <c r="G37" s="558"/>
      <c r="H37" s="520"/>
      <c r="I37" s="558"/>
      <c r="J37" s="520"/>
      <c r="K37" s="290" t="s">
        <v>858</v>
      </c>
      <c r="X37" s="759">
        <v>0</v>
      </c>
    </row>
    <row s="1636" customFormat="1" customHeight="1" ht="22.5">
      <c r="A38" s="2393"/>
      <c r="B38" s="512"/>
      <c r="D38" s="670" t="s">
        <v>113</v>
      </c>
      <c r="E38" s="1033" t="s">
        <v>859</v>
      </c>
      <c r="F38" s="1037" t="s">
        <v>548</v>
      </c>
      <c r="G38" s="1037" t="s">
        <v>548</v>
      </c>
      <c r="H38" s="1031"/>
      <c r="I38" s="1037" t="s">
        <v>548</v>
      </c>
      <c r="J38" s="1031"/>
      <c r="K38" s="1032"/>
      <c r="X38" s="759">
        <v>0</v>
      </c>
    </row>
    <row s="1636" customFormat="1" customHeight="1" ht="33.75">
      <c r="A39" s="2393"/>
      <c r="B39" s="512"/>
      <c r="D39" s="666" t="s">
        <v>714</v>
      </c>
      <c r="E39" s="724" t="s">
        <v>860</v>
      </c>
      <c r="F39" s="661" t="s">
        <v>861</v>
      </c>
      <c r="G39" s="669"/>
      <c r="H39" s="1024"/>
      <c r="I39" s="669"/>
      <c r="J39" s="1024"/>
      <c r="K39" s="290" t="s">
        <v>862</v>
      </c>
      <c r="X39" s="759">
        <v>0</v>
      </c>
    </row>
    <row s="1636" customFormat="1" customHeight="1" ht="33.75">
      <c r="A40" s="2393"/>
      <c r="B40" s="512"/>
      <c r="D40" s="666" t="s">
        <v>717</v>
      </c>
      <c r="E40" s="724" t="s">
        <v>863</v>
      </c>
      <c r="F40" s="1028" t="s">
        <v>864</v>
      </c>
      <c r="G40" s="742"/>
      <c r="H40" s="1024"/>
      <c r="I40" s="742"/>
      <c r="J40" s="1024"/>
      <c r="K40" s="290" t="s">
        <v>865</v>
      </c>
      <c r="X40" s="759">
        <v>0</v>
      </c>
    </row>
    <row s="1636" customFormat="1" customHeight="1" ht="22.5">
      <c r="A41" s="2393"/>
      <c r="B41" s="512"/>
      <c r="D41" s="666" t="s">
        <v>92</v>
      </c>
      <c r="E41" s="723" t="s">
        <v>866</v>
      </c>
      <c r="F41" s="661" t="s">
        <v>548</v>
      </c>
      <c r="G41" s="661" t="s">
        <v>548</v>
      </c>
      <c r="H41" s="1025"/>
      <c r="I41" s="661" t="s">
        <v>548</v>
      </c>
      <c r="J41" s="1025"/>
      <c r="K41" s="303"/>
      <c r="X41" s="759">
        <v>0</v>
      </c>
    </row>
    <row s="1636" customFormat="1" customHeight="1" ht="45">
      <c r="A42" s="2393"/>
      <c r="B42" s="512"/>
      <c r="D42" s="666" t="s">
        <v>329</v>
      </c>
      <c r="E42" s="724" t="s">
        <v>867</v>
      </c>
      <c r="F42" s="661" t="s">
        <v>560</v>
      </c>
      <c r="G42" s="558"/>
      <c r="H42" s="1025"/>
      <c r="I42" s="558"/>
      <c r="J42" s="1025"/>
      <c r="K42" s="303" t="s">
        <v>868</v>
      </c>
      <c r="X42" s="759">
        <v>0</v>
      </c>
    </row>
    <row s="1636" customFormat="1" customHeight="1" ht="45">
      <c r="A43" s="2393"/>
      <c r="B43" s="512"/>
      <c r="D43" s="666" t="s">
        <v>337</v>
      </c>
      <c r="E43" s="668" t="s">
        <v>869</v>
      </c>
      <c r="F43" s="1029" t="s">
        <v>560</v>
      </c>
      <c r="G43" s="743"/>
      <c r="H43" s="1024"/>
      <c r="I43" s="743"/>
      <c r="J43" s="1024"/>
      <c r="K43" s="303" t="s">
        <v>870</v>
      </c>
      <c r="X43" s="759">
        <v>0</v>
      </c>
    </row>
    <row s="1636" customFormat="1" customHeight="1" ht="11.25">
      <c r="A44" s="2393"/>
      <c r="B44" s="512"/>
      <c r="D44" s="666" t="s">
        <v>93</v>
      </c>
      <c r="E44" s="667" t="s">
        <v>871</v>
      </c>
      <c r="F44" s="661" t="s">
        <v>861</v>
      </c>
      <c r="G44" s="669"/>
      <c r="H44" s="1024"/>
      <c r="I44" s="669"/>
      <c r="J44" s="1024"/>
      <c r="K44" s="290"/>
      <c r="X44" s="759">
        <v>0</v>
      </c>
    </row>
    <row s="1636" customFormat="1" customHeight="1" ht="11.25">
      <c r="A45" s="2393"/>
      <c r="B45" s="512"/>
      <c r="D45" s="666" t="s">
        <v>756</v>
      </c>
      <c r="E45" s="668" t="s">
        <v>872</v>
      </c>
      <c r="F45" s="661" t="s">
        <v>861</v>
      </c>
      <c r="G45" s="669"/>
      <c r="H45" s="1024"/>
      <c r="I45" s="669"/>
      <c r="J45" s="1024"/>
      <c r="K45" s="290"/>
      <c r="X45" s="759">
        <v>0</v>
      </c>
    </row>
    <row s="1636" customFormat="1" customHeight="1" ht="11.25">
      <c r="A46" s="2393"/>
      <c r="B46" s="512"/>
      <c r="D46" s="666" t="s">
        <v>798</v>
      </c>
      <c r="E46" s="668" t="s">
        <v>873</v>
      </c>
      <c r="F46" s="661" t="s">
        <v>861</v>
      </c>
      <c r="G46" s="669"/>
      <c r="H46" s="1024"/>
      <c r="I46" s="669"/>
      <c r="J46" s="1024"/>
      <c r="K46" s="290"/>
      <c r="X46" s="759">
        <v>0</v>
      </c>
    </row>
    <row s="1636" customFormat="1" customHeight="1" ht="11.25">
      <c r="A47" s="2393"/>
      <c r="B47" s="512"/>
      <c r="D47" s="666" t="s">
        <v>801</v>
      </c>
      <c r="E47" s="668" t="s">
        <v>874</v>
      </c>
      <c r="F47" s="661" t="s">
        <v>861</v>
      </c>
      <c r="G47" s="669"/>
      <c r="H47" s="1024"/>
      <c r="I47" s="669"/>
      <c r="J47" s="1024"/>
      <c r="K47" s="290"/>
      <c r="X47" s="759">
        <v>0</v>
      </c>
    </row>
    <row s="1636" customFormat="1" customHeight="1" ht="11.25">
      <c r="A48" s="2393"/>
      <c r="B48" s="512"/>
      <c r="D48" s="666" t="s">
        <v>875</v>
      </c>
      <c r="E48" s="672" t="s">
        <v>876</v>
      </c>
      <c r="F48" s="661" t="s">
        <v>861</v>
      </c>
      <c r="G48" s="669"/>
      <c r="H48" s="1024"/>
      <c r="I48" s="669"/>
      <c r="J48" s="1024"/>
      <c r="K48" s="290"/>
      <c r="X48" s="759">
        <v>0</v>
      </c>
    </row>
    <row s="1636" customFormat="1" customHeight="1" ht="11.25">
      <c r="A49" s="2393"/>
      <c r="B49" s="512"/>
      <c r="D49" s="666" t="s">
        <v>877</v>
      </c>
      <c r="E49" s="672" t="s">
        <v>878</v>
      </c>
      <c r="F49" s="661" t="s">
        <v>861</v>
      </c>
      <c r="G49" s="669"/>
      <c r="H49" s="1024"/>
      <c r="I49" s="669"/>
      <c r="J49" s="1024"/>
      <c r="K49" s="290"/>
      <c r="X49" s="759">
        <v>0</v>
      </c>
    </row>
    <row s="1636" customFormat="1" customHeight="1" ht="11.25">
      <c r="A50" s="2393"/>
      <c r="B50" s="512"/>
      <c r="D50" s="666" t="s">
        <v>879</v>
      </c>
      <c r="E50" s="668" t="s">
        <v>880</v>
      </c>
      <c r="F50" s="661" t="s">
        <v>861</v>
      </c>
      <c r="G50" s="669"/>
      <c r="H50" s="1024"/>
      <c r="I50" s="669"/>
      <c r="J50" s="1024"/>
      <c r="K50" s="290"/>
      <c r="X50" s="759">
        <v>0</v>
      </c>
    </row>
    <row s="1636" customFormat="1" customHeight="1" ht="11.25">
      <c r="A51" s="2393"/>
      <c r="B51" s="512"/>
      <c r="D51" s="666" t="s">
        <v>881</v>
      </c>
      <c r="E51" s="668" t="s">
        <v>882</v>
      </c>
      <c r="F51" s="661" t="s">
        <v>861</v>
      </c>
      <c r="G51" s="669"/>
      <c r="H51" s="1024"/>
      <c r="I51" s="669"/>
      <c r="J51" s="1024"/>
      <c r="K51" s="290"/>
      <c r="X51" s="759">
        <v>0</v>
      </c>
    </row>
    <row s="1636" customFormat="1" customHeight="1" ht="45">
      <c r="A52" s="2393"/>
      <c r="B52" s="512"/>
      <c r="D52" s="666" t="s">
        <v>114</v>
      </c>
      <c r="E52" s="667" t="s">
        <v>883</v>
      </c>
      <c r="F52" s="661" t="s">
        <v>861</v>
      </c>
      <c r="G52" s="669"/>
      <c r="H52" s="1024"/>
      <c r="I52" s="669"/>
      <c r="J52" s="1024"/>
      <c r="K52" s="290"/>
      <c r="X52" s="759">
        <v>0</v>
      </c>
    </row>
    <row s="1636" customFormat="1" customHeight="1" ht="11.25">
      <c r="A53" s="2393"/>
      <c r="B53" s="512"/>
      <c r="D53" s="666" t="s">
        <v>318</v>
      </c>
      <c r="E53" s="668" t="s">
        <v>872</v>
      </c>
      <c r="F53" s="661" t="s">
        <v>861</v>
      </c>
      <c r="G53" s="669"/>
      <c r="H53" s="1024"/>
      <c r="I53" s="669"/>
      <c r="J53" s="1024"/>
      <c r="K53" s="290"/>
      <c r="X53" s="759">
        <v>0</v>
      </c>
    </row>
    <row s="1636" customFormat="1" customHeight="1" ht="11.25">
      <c r="A54" s="2393"/>
      <c r="B54" s="512"/>
      <c r="D54" s="666" t="s">
        <v>884</v>
      </c>
      <c r="E54" s="668" t="s">
        <v>873</v>
      </c>
      <c r="F54" s="661" t="s">
        <v>861</v>
      </c>
      <c r="G54" s="669"/>
      <c r="H54" s="1024"/>
      <c r="I54" s="669"/>
      <c r="J54" s="1024"/>
      <c r="K54" s="290"/>
      <c r="X54" s="759">
        <v>0</v>
      </c>
    </row>
    <row s="1636" customFormat="1" customHeight="1" ht="11.25">
      <c r="A55" s="2393"/>
      <c r="B55" s="512"/>
      <c r="D55" s="666" t="s">
        <v>885</v>
      </c>
      <c r="E55" s="668" t="s">
        <v>874</v>
      </c>
      <c r="F55" s="661" t="s">
        <v>861</v>
      </c>
      <c r="G55" s="669"/>
      <c r="H55" s="1024"/>
      <c r="I55" s="669"/>
      <c r="J55" s="1024"/>
      <c r="K55" s="290"/>
      <c r="X55" s="759">
        <v>0</v>
      </c>
    </row>
    <row s="1636" customFormat="1" customHeight="1" ht="11.25">
      <c r="A56" s="2393"/>
      <c r="B56" s="512"/>
      <c r="D56" s="666" t="s">
        <v>886</v>
      </c>
      <c r="E56" s="672" t="s">
        <v>876</v>
      </c>
      <c r="F56" s="661" t="s">
        <v>861</v>
      </c>
      <c r="G56" s="669"/>
      <c r="H56" s="1024"/>
      <c r="I56" s="669"/>
      <c r="J56" s="1024"/>
      <c r="K56" s="290"/>
      <c r="X56" s="759">
        <v>0</v>
      </c>
    </row>
    <row s="1636" customFormat="1" customHeight="1" ht="11.25">
      <c r="A57" s="2393"/>
      <c r="B57" s="512"/>
      <c r="D57" s="666" t="s">
        <v>887</v>
      </c>
      <c r="E57" s="672" t="s">
        <v>878</v>
      </c>
      <c r="F57" s="661" t="s">
        <v>861</v>
      </c>
      <c r="G57" s="669"/>
      <c r="H57" s="1024"/>
      <c r="I57" s="669"/>
      <c r="J57" s="1024"/>
      <c r="K57" s="290"/>
      <c r="X57" s="759">
        <v>0</v>
      </c>
    </row>
    <row s="1636" customFormat="1" customHeight="1" ht="11.25">
      <c r="A58" s="2393"/>
      <c r="B58" s="512"/>
      <c r="D58" s="666" t="s">
        <v>888</v>
      </c>
      <c r="E58" s="668" t="s">
        <v>880</v>
      </c>
      <c r="F58" s="661" t="s">
        <v>861</v>
      </c>
      <c r="G58" s="669"/>
      <c r="H58" s="1024"/>
      <c r="I58" s="669"/>
      <c r="J58" s="1024"/>
      <c r="K58" s="290"/>
      <c r="X58" s="759">
        <v>0</v>
      </c>
    </row>
    <row s="1636" customFormat="1" customHeight="1" ht="11.25">
      <c r="A59" s="2393"/>
      <c r="B59" s="512"/>
      <c r="D59" s="666" t="s">
        <v>889</v>
      </c>
      <c r="E59" s="668" t="s">
        <v>882</v>
      </c>
      <c r="F59" s="661" t="s">
        <v>861</v>
      </c>
      <c r="G59" s="669"/>
      <c r="H59" s="1024"/>
      <c r="I59" s="669"/>
      <c r="J59" s="1024"/>
      <c r="K59" s="290"/>
      <c r="X59" s="759">
        <v>0</v>
      </c>
    </row>
    <row s="1636" customFormat="1" customHeight="1" ht="33.75">
      <c r="A60" s="2393"/>
      <c r="B60" s="512"/>
      <c r="D60" s="666" t="s">
        <v>94</v>
      </c>
      <c r="E60" s="667" t="s">
        <v>890</v>
      </c>
      <c r="F60" s="722" t="s">
        <v>560</v>
      </c>
      <c r="G60" s="743"/>
      <c r="H60" s="1024"/>
      <c r="I60" s="743"/>
      <c r="J60" s="1024"/>
      <c r="K60" s="303" t="s">
        <v>891</v>
      </c>
      <c r="X60" s="759">
        <v>0</v>
      </c>
    </row>
    <row s="1636" customFormat="1" customHeight="1" ht="33.75">
      <c r="A61" s="2393"/>
      <c r="B61" s="512"/>
      <c r="D61" s="666" t="s">
        <v>95</v>
      </c>
      <c r="E61" s="667" t="s">
        <v>892</v>
      </c>
      <c r="F61" s="727" t="s">
        <v>822</v>
      </c>
      <c r="G61" s="669"/>
      <c r="H61" s="1024"/>
      <c r="I61" s="669"/>
      <c r="J61" s="1024"/>
      <c r="K61" s="290"/>
      <c r="X61" s="759">
        <v>0</v>
      </c>
    </row>
    <row s="1636" customFormat="1" customHeight="1" ht="22.5">
      <c r="A62" s="2393"/>
      <c r="B62" s="512" t="s">
        <v>590</v>
      </c>
      <c r="D62" s="666" t="s">
        <v>115</v>
      </c>
      <c r="E62" s="667" t="s">
        <v>893</v>
      </c>
      <c r="F62" s="727" t="s">
        <v>311</v>
      </c>
      <c r="G62" s="383"/>
      <c r="H62" s="1024"/>
      <c r="I62" s="383"/>
      <c r="J62" s="1024"/>
      <c r="K62" s="290" t="s">
        <v>633</v>
      </c>
      <c r="X62" s="759">
        <v>0</v>
      </c>
    </row>
    <row s="1636" customFormat="1" customHeight="1" ht="45">
      <c r="A63" s="2393"/>
      <c r="B63" s="512" t="s">
        <v>590</v>
      </c>
      <c r="D63" s="666" t="s">
        <v>894</v>
      </c>
      <c r="E63" s="668" t="s">
        <v>895</v>
      </c>
      <c r="F63" s="722" t="s">
        <v>311</v>
      </c>
      <c r="G63" s="383"/>
      <c r="H63" s="1024"/>
      <c r="I63" s="383"/>
      <c r="J63" s="1024"/>
      <c r="K63" s="290" t="s">
        <v>633</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113</v>
      </c>
      <c r="E66" s="708" t="s">
        <v>899</v>
      </c>
      <c r="F66" s="661" t="s">
        <v>548</v>
      </c>
      <c r="G66" s="661" t="s">
        <v>548</v>
      </c>
      <c r="H66" s="520"/>
      <c r="I66" s="661" t="s">
        <v>548</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312</v>
      </c>
      <c r="E68" s="955" t="s">
        <v>901</v>
      </c>
      <c r="F68" s="661" t="s">
        <v>864</v>
      </c>
      <c r="G68" s="728"/>
      <c r="H68" s="520"/>
      <c r="I68" s="728"/>
      <c r="J68" s="520"/>
      <c r="K68" s="290"/>
      <c r="X68" s="759">
        <v>0</v>
      </c>
    </row>
    <row s="1636" customFormat="1" customHeight="1" ht="22.5" hidden="1">
      <c r="A69" s="2393"/>
      <c r="B69" s="512"/>
      <c r="D69" s="744" t="s">
        <v>315</v>
      </c>
      <c r="E69" s="955" t="s">
        <v>902</v>
      </c>
      <c r="F69" s="722" t="s">
        <v>560</v>
      </c>
      <c r="G69" s="743"/>
      <c r="H69" s="520"/>
      <c r="I69" s="743"/>
      <c r="J69" s="520"/>
      <c r="K69" s="290"/>
      <c r="X69" s="759">
        <v>0</v>
      </c>
    </row>
    <row s="1636" customFormat="1" customHeight="1" ht="22.5" hidden="1">
      <c r="A70" s="2393"/>
      <c r="B70" s="512"/>
      <c r="D70" s="744" t="s">
        <v>731</v>
      </c>
      <c r="E70" s="955" t="s">
        <v>903</v>
      </c>
      <c r="F70" s="722" t="s">
        <v>560</v>
      </c>
      <c r="G70" s="743"/>
      <c r="H70" s="520"/>
      <c r="I70" s="743"/>
      <c r="J70" s="520"/>
      <c r="K70" s="290"/>
      <c r="X70" s="759">
        <v>0</v>
      </c>
    </row>
    <row s="1636" customFormat="1" customHeight="1" ht="22.5" hidden="1">
      <c r="A71" s="2393"/>
      <c r="B71" s="512"/>
      <c r="D71" s="666" t="s">
        <v>92</v>
      </c>
      <c r="E71" s="667" t="s">
        <v>904</v>
      </c>
      <c r="F71" s="661" t="s">
        <v>864</v>
      </c>
      <c r="G71" s="558"/>
      <c r="H71" s="1031"/>
      <c r="I71" s="558"/>
      <c r="J71" s="1031"/>
      <c r="K71" s="303"/>
      <c r="X71" s="759">
        <v>0</v>
      </c>
    </row>
    <row s="1636" customFormat="1" customHeight="1" ht="56.25" hidden="1">
      <c r="A72" s="2393"/>
      <c r="B72" s="512"/>
      <c r="D72" s="666" t="s">
        <v>93</v>
      </c>
      <c r="E72" s="667" t="s">
        <v>905</v>
      </c>
      <c r="F72" s="722" t="s">
        <v>560</v>
      </c>
      <c r="G72" s="743"/>
      <c r="H72" s="1024"/>
      <c r="I72" s="743"/>
      <c r="J72" s="1024"/>
      <c r="K72" s="303"/>
      <c r="X72" s="759">
        <v>0</v>
      </c>
    </row>
    <row s="1636" customFormat="1" customHeight="1" ht="33.75" hidden="1">
      <c r="A73" s="2393"/>
      <c r="B73" s="512"/>
      <c r="D73" s="666" t="s">
        <v>114</v>
      </c>
      <c r="E73" s="667" t="s">
        <v>906</v>
      </c>
      <c r="F73" s="727" t="s">
        <v>822</v>
      </c>
      <c r="G73" s="669"/>
      <c r="H73" s="1024"/>
      <c r="I73" s="669"/>
      <c r="J73" s="1024"/>
      <c r="K73" s="290"/>
      <c r="X73" s="759">
        <v>0</v>
      </c>
    </row>
    <row s="1636" customFormat="1" customHeight="1" ht="22.5" hidden="1">
      <c r="A74" s="2393"/>
      <c r="B74" s="512" t="s">
        <v>590</v>
      </c>
      <c r="D74" s="666" t="s">
        <v>94</v>
      </c>
      <c r="E74" s="667" t="s">
        <v>907</v>
      </c>
      <c r="F74" s="727" t="s">
        <v>311</v>
      </c>
      <c r="G74" s="383"/>
      <c r="H74" s="1024"/>
      <c r="I74" s="383"/>
      <c r="J74" s="1024"/>
      <c r="K74" s="290" t="s">
        <v>633</v>
      </c>
      <c r="X74" s="759">
        <v>0</v>
      </c>
    </row>
    <row s="1636" customFormat="1" customHeight="1" ht="45" hidden="1">
      <c r="A75" s="2393"/>
      <c r="B75" s="512" t="s">
        <v>590</v>
      </c>
      <c r="D75" s="666" t="s">
        <v>654</v>
      </c>
      <c r="E75" s="668" t="s">
        <v>908</v>
      </c>
      <c r="F75" s="722" t="s">
        <v>311</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113</v>
      </c>
      <c r="E78" s="667" t="s">
        <v>912</v>
      </c>
      <c r="F78" s="722" t="s">
        <v>812</v>
      </c>
      <c r="G78" s="725"/>
      <c r="H78" s="1024"/>
      <c r="I78" s="725"/>
      <c r="J78" s="1024"/>
      <c r="K78" s="290" t="s">
        <v>913</v>
      </c>
      <c r="X78" s="759">
        <v>0</v>
      </c>
    </row>
    <row s="1636" customFormat="1" customHeight="1" ht="22.5" hidden="1">
      <c r="A79" s="2393"/>
      <c r="B79" s="512"/>
      <c r="D79" s="666" t="s">
        <v>92</v>
      </c>
      <c r="E79" s="723" t="s">
        <v>914</v>
      </c>
      <c r="F79" s="661" t="s">
        <v>861</v>
      </c>
      <c r="G79" s="725"/>
      <c r="H79" s="1024"/>
      <c r="I79" s="725"/>
      <c r="J79" s="1024"/>
      <c r="K79" s="290" t="s">
        <v>915</v>
      </c>
      <c r="X79" s="759">
        <v>0</v>
      </c>
    </row>
    <row s="1636" customFormat="1" customHeight="1" ht="11.25" hidden="1">
      <c r="A80" s="2393"/>
      <c r="B80" s="512"/>
      <c r="D80" s="666" t="s">
        <v>329</v>
      </c>
      <c r="E80" s="724" t="s">
        <v>916</v>
      </c>
      <c r="F80" s="661" t="s">
        <v>861</v>
      </c>
      <c r="G80" s="725"/>
      <c r="H80" s="1024"/>
      <c r="I80" s="725"/>
      <c r="J80" s="1024"/>
      <c r="K80" s="290"/>
      <c r="X80" s="759">
        <v>0</v>
      </c>
    </row>
    <row s="1636" customFormat="1" customHeight="1" ht="11.25" hidden="1">
      <c r="A81" s="2393"/>
      <c r="B81" s="512"/>
      <c r="D81" s="666" t="s">
        <v>337</v>
      </c>
      <c r="E81" s="724" t="s">
        <v>917</v>
      </c>
      <c r="F81" s="661" t="s">
        <v>861</v>
      </c>
      <c r="G81" s="725"/>
      <c r="H81" s="1024"/>
      <c r="I81" s="725"/>
      <c r="J81" s="1024"/>
      <c r="K81" s="290"/>
      <c r="X81" s="759">
        <v>0</v>
      </c>
    </row>
    <row s="1636" customFormat="1" customHeight="1" ht="11.25" hidden="1">
      <c r="A82" s="2393"/>
      <c r="B82" s="512"/>
      <c r="D82" s="666" t="s">
        <v>339</v>
      </c>
      <c r="E82" s="724" t="s">
        <v>918</v>
      </c>
      <c r="F82" s="661" t="s">
        <v>861</v>
      </c>
      <c r="G82" s="725"/>
      <c r="H82" s="1024"/>
      <c r="I82" s="725"/>
      <c r="J82" s="1024"/>
      <c r="K82" s="290"/>
      <c r="X82" s="759">
        <v>0</v>
      </c>
    </row>
    <row s="1636" customFormat="1" customHeight="1" ht="11.25" hidden="1">
      <c r="A83" s="2393"/>
      <c r="B83" s="512"/>
      <c r="D83" s="666" t="s">
        <v>341</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93</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114</v>
      </c>
      <c r="E95" s="667" t="s">
        <v>930</v>
      </c>
      <c r="F95" s="726" t="s">
        <v>560</v>
      </c>
      <c r="G95" s="728"/>
      <c r="H95" s="1024"/>
      <c r="I95" s="728"/>
      <c r="J95" s="1024"/>
      <c r="K95" s="290" t="s">
        <v>931</v>
      </c>
      <c r="X95" s="759">
        <v>0</v>
      </c>
    </row>
    <row s="1636" customFormat="1" customHeight="1" ht="33.75" hidden="1">
      <c r="A96" s="2393"/>
      <c r="B96" s="512"/>
      <c r="D96" s="666" t="s">
        <v>94</v>
      </c>
      <c r="E96" s="667" t="s">
        <v>932</v>
      </c>
      <c r="F96" s="727" t="s">
        <v>822</v>
      </c>
      <c r="G96" s="729"/>
      <c r="H96" s="1024"/>
      <c r="I96" s="729"/>
      <c r="J96" s="1024"/>
      <c r="K96" s="290"/>
      <c r="X96" s="759">
        <v>0</v>
      </c>
    </row>
    <row s="1636" customFormat="1" customHeight="1" ht="22.5" hidden="1">
      <c r="A97" s="2393"/>
      <c r="B97" s="512" t="s">
        <v>590</v>
      </c>
      <c r="D97" s="666" t="s">
        <v>95</v>
      </c>
      <c r="E97" s="667" t="s">
        <v>933</v>
      </c>
      <c r="F97" s="727" t="s">
        <v>311</v>
      </c>
      <c r="G97" s="386"/>
      <c r="H97" s="1024"/>
      <c r="I97" s="386"/>
      <c r="J97" s="1024"/>
      <c r="K97" s="290" t="s">
        <v>633</v>
      </c>
      <c r="X97" s="759">
        <v>0</v>
      </c>
    </row>
    <row s="1636" customFormat="1" customHeight="1" ht="45" hidden="1">
      <c r="A98" s="2393"/>
      <c r="B98" s="512" t="s">
        <v>590</v>
      </c>
      <c r="D98" s="666" t="s">
        <v>934</v>
      </c>
      <c r="E98" s="668" t="s">
        <v>935</v>
      </c>
      <c r="F98" s="722" t="s">
        <v>311</v>
      </c>
      <c r="G98" s="386"/>
      <c r="H98" s="1024"/>
      <c r="I98" s="386"/>
      <c r="J98" s="1024"/>
      <c r="K98" s="290" t="s">
        <v>633</v>
      </c>
      <c r="X98" s="759">
        <v>0</v>
      </c>
    </row>
    <row s="1636" customFormat="1" customHeight="1" ht="95.25" hidden="1">
      <c r="A99" s="2393"/>
      <c r="B99" s="512" t="s">
        <v>590</v>
      </c>
      <c r="D99" s="666" t="s">
        <v>115</v>
      </c>
      <c r="E99" s="667" t="s">
        <v>936</v>
      </c>
      <c r="F99" s="722" t="s">
        <v>311</v>
      </c>
      <c r="G99" s="386"/>
      <c r="H99" s="1024"/>
      <c r="I99" s="386"/>
      <c r="J99" s="1024"/>
      <c r="K99" s="290" t="s">
        <v>633</v>
      </c>
      <c r="X99" s="759">
        <v>0</v>
      </c>
    </row>
    <row s="1636" customFormat="1" customHeight="1" ht="22.5" hidden="1">
      <c r="A100" s="2393"/>
      <c r="B100" s="512" t="s">
        <v>590</v>
      </c>
      <c r="D100" s="666" t="s">
        <v>151</v>
      </c>
      <c r="E100" s="667" t="s">
        <v>937</v>
      </c>
      <c r="F100" s="722" t="s">
        <v>311</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73A33-9BDF-8E38-B223-3F49490C631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691</v>
      </c>
      <c r="D3" s="690" t="str">
        <f>B3&amp;".1"</f>
        <v>.1</v>
      </c>
      <c r="E3" s="691" t="s">
        <v>938</v>
      </c>
      <c r="F3" s="692" t="s">
        <v>311</v>
      </c>
      <c r="G3" s="687"/>
      <c r="H3" s="402"/>
      <c r="I3" s="687"/>
      <c r="J3" s="402"/>
      <c r="K3" s="290" t="s">
        <v>939</v>
      </c>
      <c r="V3" s="506">
        <v>0</v>
      </c>
    </row>
    <row customHeight="1" ht="15" hidden="1">
      <c r="A4" s="506"/>
      <c r="B4" s="2398"/>
      <c r="C4" s="2399"/>
      <c r="D4" s="690" t="str">
        <f>B3&amp;".2"</f>
        <v>.2</v>
      </c>
      <c r="E4" s="691" t="s">
        <v>940</v>
      </c>
      <c r="F4" s="692" t="s">
        <v>311</v>
      </c>
      <c r="G4" s="1739" t="s">
        <v>30</v>
      </c>
      <c r="H4" s="402"/>
      <c r="I4" s="1739" t="s">
        <v>30</v>
      </c>
      <c r="J4" s="402"/>
      <c r="K4" s="290" t="s">
        <v>941</v>
      </c>
      <c r="V4" s="506">
        <v>0</v>
      </c>
    </row>
    <row s="1367" customFormat="1" customHeight="1" ht="15" hidden="1">
      <c r="C5" s="673"/>
      <c r="U5" s="421"/>
      <c r="V5" s="418">
        <v>0</v>
      </c>
    </row>
    <row customHeight="1" ht="22.5" hidden="1">
      <c r="A6" s="506"/>
      <c r="B6" s="2398"/>
      <c r="C6" s="2399" t="s">
        <v>691</v>
      </c>
      <c r="D6" s="690" t="str">
        <f>B6&amp;".1"</f>
        <v>.1</v>
      </c>
      <c r="E6" s="691" t="s">
        <v>942</v>
      </c>
      <c r="F6" s="692" t="s">
        <v>311</v>
      </c>
      <c r="G6" s="687"/>
      <c r="H6" s="402"/>
      <c r="I6" s="687"/>
      <c r="J6" s="402"/>
      <c r="K6" s="290" t="s">
        <v>943</v>
      </c>
      <c r="V6" s="506">
        <v>0</v>
      </c>
    </row>
    <row customHeight="1" ht="15" hidden="1">
      <c r="A7" s="506"/>
      <c r="B7" s="2398"/>
      <c r="C7" s="2399"/>
      <c r="D7" s="690" t="str">
        <f>B6&amp;".2"</f>
        <v>.2</v>
      </c>
      <c r="E7" s="691" t="s">
        <v>940</v>
      </c>
      <c r="F7" s="692" t="s">
        <v>311</v>
      </c>
      <c r="G7" s="1739" t="s">
        <v>30</v>
      </c>
      <c r="H7" s="402"/>
      <c r="I7" s="1739" t="s">
        <v>30</v>
      </c>
      <c r="J7" s="402"/>
      <c r="K7" s="290" t="s">
        <v>941</v>
      </c>
      <c r="V7" s="506">
        <v>0</v>
      </c>
    </row>
    <row s="1367" customFormat="1" customHeight="1" ht="15" hidden="1">
      <c r="C8" s="673"/>
      <c r="U8" s="421"/>
      <c r="V8" s="418">
        <v>0</v>
      </c>
    </row>
    <row customHeight="1" ht="22.5" hidden="1">
      <c r="A9" s="506"/>
      <c r="B9" s="2398"/>
      <c r="C9" s="2399" t="s">
        <v>691</v>
      </c>
      <c r="D9" s="690" t="str">
        <f>B9&amp;".1"</f>
        <v>.1</v>
      </c>
      <c r="E9" s="691" t="s">
        <v>944</v>
      </c>
      <c r="F9" s="692" t="s">
        <v>311</v>
      </c>
      <c r="G9" s="698" t="s">
        <v>30</v>
      </c>
      <c r="H9" s="402" t="s">
        <v>30</v>
      </c>
      <c r="I9" s="698" t="s">
        <v>30</v>
      </c>
      <c r="J9" s="402" t="s">
        <v>30</v>
      </c>
      <c r="K9" s="290"/>
      <c r="V9" s="506">
        <v>0</v>
      </c>
    </row>
    <row customHeight="1" ht="15" hidden="1">
      <c r="A10" s="506"/>
      <c r="B10" s="2398"/>
      <c r="C10" s="2399"/>
      <c r="D10" s="690" t="str">
        <f>B9&amp;".2"</f>
        <v>.2</v>
      </c>
      <c r="E10" s="691" t="s">
        <v>945</v>
      </c>
      <c r="F10" s="692" t="s">
        <v>311</v>
      </c>
      <c r="G10" s="1733" t="s">
        <v>30</v>
      </c>
      <c r="H10" s="402" t="s">
        <v>30</v>
      </c>
      <c r="I10" s="1733" t="s">
        <v>30</v>
      </c>
      <c r="J10" s="402" t="s">
        <v>30</v>
      </c>
      <c r="K10" s="290" t="s">
        <v>946</v>
      </c>
      <c r="V10" s="506">
        <v>0</v>
      </c>
    </row>
    <row customHeight="1" ht="15" hidden="1">
      <c r="A11" s="506"/>
      <c r="B11" s="2398"/>
      <c r="C11" s="2399"/>
      <c r="D11" s="690" t="str">
        <f>B9&amp;".3"</f>
        <v>.3</v>
      </c>
      <c r="E11" s="691" t="s">
        <v>947</v>
      </c>
      <c r="F11" s="692" t="s">
        <v>311</v>
      </c>
      <c r="G11" s="1733" t="s">
        <v>30</v>
      </c>
      <c r="H11" s="402" t="s">
        <v>30</v>
      </c>
      <c r="I11" s="1733" t="s">
        <v>30</v>
      </c>
      <c r="J11" s="402" t="s">
        <v>30</v>
      </c>
      <c r="K11" s="290" t="s">
        <v>948</v>
      </c>
      <c r="V11" s="506">
        <v>0</v>
      </c>
    </row>
    <row s="1367" customFormat="1" customHeight="1" ht="15" hidden="1">
      <c r="C12" s="673"/>
      <c r="U12" s="421"/>
      <c r="V12" s="418">
        <v>0</v>
      </c>
    </row>
    <row customHeight="1" ht="33.75" hidden="1">
      <c r="A13" s="506"/>
      <c r="B13" s="2398"/>
      <c r="C13" s="2399" t="s">
        <v>691</v>
      </c>
      <c r="D13" s="690" t="str">
        <f>B13&amp;".1"</f>
        <v>.1</v>
      </c>
      <c r="E13" s="691" t="s">
        <v>949</v>
      </c>
      <c r="F13" s="692" t="s">
        <v>311</v>
      </c>
      <c r="G13" s="698" t="s">
        <v>30</v>
      </c>
      <c r="H13" s="402" t="s">
        <v>30</v>
      </c>
      <c r="I13" s="698" t="s">
        <v>30</v>
      </c>
      <c r="J13" s="402" t="s">
        <v>30</v>
      </c>
      <c r="K13" s="290" t="s">
        <v>950</v>
      </c>
      <c r="V13" s="506">
        <v>0</v>
      </c>
    </row>
    <row customHeight="1" ht="15" hidden="1">
      <c r="B14" s="2398"/>
      <c r="C14" s="2399"/>
      <c r="D14" s="690" t="str">
        <f>B13&amp;".2"</f>
        <v>.2</v>
      </c>
      <c r="E14" s="691" t="s">
        <v>951</v>
      </c>
      <c r="F14" s="692" t="s">
        <v>311</v>
      </c>
      <c r="G14" s="1733" t="s">
        <v>30</v>
      </c>
      <c r="H14" s="402" t="s">
        <v>30</v>
      </c>
      <c r="I14" s="1733" t="s">
        <v>30</v>
      </c>
      <c r="J14" s="402" t="s">
        <v>30</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ИМУП «ПОСЖИЛКОМСЕРВИС»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120</v>
      </c>
      <c r="J25" s="753"/>
      <c r="K25" s="418"/>
      <c r="U25" s="676"/>
      <c r="V25" s="759">
        <v>1</v>
      </c>
    </row>
    <row customHeight="1" ht="15.75">
      <c r="C26" s="177"/>
      <c r="D26" s="712"/>
      <c r="E26" s="2368" t="s">
        <v>108</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90</v>
      </c>
      <c r="E30" s="761" t="s">
        <v>307</v>
      </c>
      <c r="F30" s="761" t="s">
        <v>568</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311</v>
      </c>
      <c r="G32" s="814" t="s">
        <v>311</v>
      </c>
      <c r="H32" s="814" t="s">
        <v>311</v>
      </c>
      <c r="I32" s="692" t="s">
        <v>311</v>
      </c>
      <c r="J32" s="692" t="s">
        <v>311</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955</v>
      </c>
      <c r="F34" s="821" t="s">
        <v>311</v>
      </c>
      <c r="G34" s="821" t="s">
        <v>311</v>
      </c>
      <c r="H34" s="821" t="s">
        <v>311</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311</v>
      </c>
      <c r="G36" s="815" t="s">
        <v>959</v>
      </c>
      <c r="H36" s="814" t="s">
        <v>311</v>
      </c>
      <c r="I36" s="525" t="s">
        <v>959</v>
      </c>
      <c r="J36" s="692" t="s">
        <v>311</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311</v>
      </c>
      <c r="G38" s="815" t="s">
        <v>959</v>
      </c>
      <c r="H38" s="816" t="s">
        <v>311</v>
      </c>
      <c r="I38" s="525" t="s">
        <v>959</v>
      </c>
      <c r="J38" s="522" t="s">
        <v>311</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7B712-15BF-A769-CADF-D855DAB8254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ИМУП «ПОСЖИЛКОМСЕРВИС»</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91</v>
      </c>
      <c r="R10" s="916" t="s">
        <v>980</v>
      </c>
      <c r="S10" s="916" t="s">
        <v>981</v>
      </c>
      <c r="T10" s="917" t="s">
        <v>982</v>
      </c>
      <c r="U10" s="916" t="s">
        <v>91</v>
      </c>
      <c r="V10" s="916" t="s">
        <v>983</v>
      </c>
      <c r="W10" s="916" t="s">
        <v>981</v>
      </c>
      <c r="X10" s="917" t="s">
        <v>982</v>
      </c>
      <c r="Y10" s="302" t="s">
        <v>984</v>
      </c>
      <c r="Z10" s="2102" t="s">
        <v>90</v>
      </c>
      <c r="AA10" s="2104"/>
      <c r="AB10" s="1050" t="s">
        <v>985</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5BF6C-FFCD-8D73-D202-43636EB092E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ИМУП «ПОСЖИЛКОМСЕРВИС»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1009</v>
      </c>
      <c r="K12" s="2128"/>
      <c r="L12" s="2233"/>
      <c r="M12" s="2233"/>
      <c r="N12" s="2128"/>
      <c r="O12" s="2128"/>
      <c r="P12" s="2419"/>
      <c r="Q12" s="2419"/>
      <c r="R12" s="2419"/>
      <c r="S12" s="1135" t="s">
        <v>88</v>
      </c>
      <c r="T12" s="1135" t="s">
        <v>89</v>
      </c>
      <c r="U12" s="1135" t="s">
        <v>87</v>
      </c>
      <c r="V12" s="1135" t="s">
        <v>1010</v>
      </c>
      <c r="W12" s="1135" t="s">
        <v>87</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A54D5-A8DF-5BD2-9311-18DF8BD0EDB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ИМУП «ПОСЖИЛКОМСЕРВИС»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312</v>
      </c>
      <c r="G30" s="1238" t="s">
        <v>1050</v>
      </c>
      <c r="H30" s="1237">
        <f>SUM(I30:J30)</f>
        <v>0</v>
      </c>
      <c r="I30" s="1236"/>
      <c r="J30" s="1226"/>
      <c r="K30" s="1235"/>
      <c r="W30" s="1156">
        <v>11</v>
      </c>
    </row>
    <row customHeight="1" ht="11.549999999999999">
      <c r="F31" s="1231" t="s">
        <v>315</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329</v>
      </c>
      <c r="G33" s="1238" t="s">
        <v>1053</v>
      </c>
      <c r="H33" s="1237">
        <f>SUM(I33:J33)</f>
        <v>0</v>
      </c>
      <c r="I33" s="1236"/>
      <c r="J33" s="1226"/>
      <c r="K33" s="1235"/>
      <c r="W33" s="1156">
        <v>46</v>
      </c>
    </row>
    <row customHeight="1" ht="11.549999999999999">
      <c r="F34" s="1231" t="s">
        <v>337</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112</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113</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312</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315</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D4CE4-6EB2-E9B4-B1D8-24257530A5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ИМУП «ПОСЖИЛКОМСЕРВИС»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221FF-7102-92A6-A82C-7CDD97F08CE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ИМУП «ПОСЖИЛКОМСЕРВИС»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120</v>
      </c>
      <c r="S8" s="506">
        <v>1</v>
      </c>
    </row>
    <row customHeight="1" ht="15.75">
      <c r="C9" s="177"/>
      <c r="D9" s="712"/>
      <c r="E9" s="2368" t="s">
        <v>108</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90</v>
      </c>
      <c r="E13" s="761" t="s">
        <v>307</v>
      </c>
      <c r="F13" s="761" t="s">
        <v>568</v>
      </c>
      <c r="G13" s="809" t="s">
        <v>308</v>
      </c>
      <c r="H13" s="755" t="s">
        <v>308</v>
      </c>
      <c r="I13" s="2128"/>
      <c r="S13" s="506">
        <v>34</v>
      </c>
    </row>
    <row customHeight="1" ht="15" hidden="1">
      <c r="C14" s="177"/>
      <c r="D14" s="594" t="s">
        <v>112</v>
      </c>
      <c r="E14" s="594" t="s">
        <v>113</v>
      </c>
      <c r="F14" s="594" t="s">
        <v>92</v>
      </c>
      <c r="G14" s="660" t="str">
        <f>G1&amp;".1"</f>
        <v>.1</v>
      </c>
      <c r="H14" s="660" t="str">
        <f>H1&amp;".1"</f>
        <v>4.1</v>
      </c>
      <c r="I14" s="290"/>
      <c r="S14" s="506">
        <v>0</v>
      </c>
    </row>
    <row customHeight="1" ht="15.75">
      <c r="A15" s="506"/>
      <c r="C15" s="527"/>
      <c r="D15" s="522">
        <v>1</v>
      </c>
      <c r="E15" s="1931" t="str">
        <f>TP_P_A</f>
        <v>Количество поданных заявлений </v>
      </c>
      <c r="F15" s="522" t="s">
        <v>1117</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1117</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1118</v>
      </c>
      <c r="E20" s="689"/>
      <c r="F20" s="510"/>
      <c r="G20" s="510"/>
      <c r="H20" s="510"/>
      <c r="I20" s="1764"/>
      <c r="S20" s="506">
        <v>0</v>
      </c>
    </row>
    <row customHeight="1" ht="29.25">
      <c r="C21" s="452"/>
      <c r="D21" s="540" t="s">
        <v>318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1119</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8844D-18BA-3297-E928-4FABBA945C0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ИМУП «ПОСЖИЛКОМСЕРВИС»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90</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311</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311</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311</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113</v>
      </c>
      <c r="E23" s="198" t="s">
        <v>1125</v>
      </c>
      <c r="F23" s="1671" t="s">
        <v>311</v>
      </c>
      <c r="G23" s="346"/>
      <c r="I23" s="1625"/>
      <c r="J23" s="1625"/>
      <c r="Q23" s="1632">
        <v>0</v>
      </c>
    </row>
    <row s="1636" customFormat="1" customHeight="1" ht="14.25" hidden="1">
      <c r="A24" s="344"/>
      <c r="B24" s="1161"/>
      <c r="C24" s="377"/>
      <c r="D24" s="1674" t="s">
        <v>711</v>
      </c>
      <c r="E24" s="1673" t="s">
        <v>1126</v>
      </c>
      <c r="F24" s="1671" t="s">
        <v>311</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42A9C-8AE7-C5BC-7357-12111CD664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691</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691</v>
      </c>
      <c r="D4" s="1674"/>
      <c r="E4" s="206" t="s">
        <v>1129</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691</v>
      </c>
      <c r="D6" s="1674"/>
      <c r="E6" s="207" t="s">
        <v>1130</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691</v>
      </c>
      <c r="D8" s="1674"/>
      <c r="E8" s="207" t="s">
        <v>1131</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691</v>
      </c>
      <c r="D10" s="1674"/>
      <c r="E10" s="207" t="s">
        <v>1132</v>
      </c>
      <c r="F10" s="1671"/>
      <c r="G10" s="1675"/>
      <c r="H10" s="1671" t="s">
        <v>311</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ИМУП «ПОСЖИЛКОМСЕРВИС»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90</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311</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311</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329</v>
      </c>
      <c r="E26" s="200"/>
      <c r="F26" s="199"/>
      <c r="G26" s="199" t="s">
        <v>311</v>
      </c>
      <c r="H26" s="214"/>
      <c r="I26" s="2170" t="s">
        <v>1139</v>
      </c>
      <c r="M26" s="84">
        <v>14</v>
      </c>
    </row>
    <row customHeight="1" ht="15.75">
      <c r="A27" s="1684" t="s">
        <v>112</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756</v>
      </c>
      <c r="E29" s="206" t="s">
        <v>1129</v>
      </c>
      <c r="F29" s="199"/>
      <c r="G29" s="258"/>
      <c r="H29" s="199" t="s">
        <v>311</v>
      </c>
      <c r="I29" s="2170" t="s">
        <v>1140</v>
      </c>
      <c r="M29" s="84">
        <v>20</v>
      </c>
    </row>
    <row customHeight="1" ht="15.75">
      <c r="A30" s="1684" t="s">
        <v>113</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1141</v>
      </c>
      <c r="E33" s="207" t="s">
        <v>1130</v>
      </c>
      <c r="F33" s="199"/>
      <c r="G33" s="258"/>
      <c r="H33" s="199" t="s">
        <v>311</v>
      </c>
      <c r="I33" s="2170" t="s">
        <v>1142</v>
      </c>
      <c r="M33" s="84">
        <v>14</v>
      </c>
    </row>
    <row customHeight="1" ht="15.75">
      <c r="A34" s="1684" t="s">
        <v>92</v>
      </c>
      <c r="C34" s="97"/>
      <c r="D34" s="110"/>
      <c r="E34" s="205" t="s">
        <v>327</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1143</v>
      </c>
      <c r="E36" s="207" t="s">
        <v>1131</v>
      </c>
      <c r="F36" s="199"/>
      <c r="G36" s="258"/>
      <c r="H36" s="199" t="s">
        <v>311</v>
      </c>
      <c r="I36" s="2144" t="s">
        <v>1144</v>
      </c>
      <c r="M36" s="84">
        <v>14</v>
      </c>
    </row>
    <row customHeight="1" ht="15.75">
      <c r="A37" s="1684" t="s">
        <v>93</v>
      </c>
      <c r="C37" s="97"/>
      <c r="D37" s="110"/>
      <c r="E37" s="205" t="s">
        <v>327</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886</v>
      </c>
      <c r="E39" s="207" t="s">
        <v>1132</v>
      </c>
      <c r="F39" s="199"/>
      <c r="G39" s="208"/>
      <c r="H39" s="199" t="s">
        <v>311</v>
      </c>
      <c r="I39" s="2170" t="s">
        <v>1145</v>
      </c>
      <c r="L39" s="156" t="s">
        <v>1133</v>
      </c>
      <c r="M39" s="84">
        <v>14</v>
      </c>
    </row>
    <row customHeight="1" ht="15.75">
      <c r="A40" s="1684" t="s">
        <v>114</v>
      </c>
      <c r="C40" s="97"/>
      <c r="D40" s="110"/>
      <c r="E40" s="205" t="s">
        <v>327</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33B61-F7A7-AD27-FF71-DF4115B4E59F}"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187" sqref="K18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3.28125" customWidth="1"/>
    <col min="10"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40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40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40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27.04.2024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689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90</v>
      </c>
      <c r="F20" s="2225" t="s">
        <v>125</v>
      </c>
      <c r="G20" s="2225" t="s">
        <v>126</v>
      </c>
      <c r="H20" s="2387" t="s">
        <v>1149</v>
      </c>
      <c r="I20" s="2388"/>
      <c r="J20" s="2434"/>
      <c r="K20" s="2225" t="s">
        <v>308</v>
      </c>
      <c r="L20" s="2225" t="s">
        <v>395</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112</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311</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Тариф на подключение (технологическое присоединение) к централизованной системе холодного водоснабжения</v>
      </c>
      <c r="H63" s="1863"/>
      <c r="I63" s="1740" t="s">
        <v>1153</v>
      </c>
      <c r="J63" s="1774" t="s">
        <v>26</v>
      </c>
      <c r="K63" s="1866" t="s">
        <v>1154</v>
      </c>
      <c r="L63" s="1863" t="s">
        <v>311</v>
      </c>
      <c r="M63" s="2171"/>
      <c r="N63" s="335"/>
      <c r="O63" s="1625"/>
      <c r="P63" s="1625"/>
      <c r="AH63" s="1632">
        <v>0</v>
      </c>
    </row>
    <row s="1636" customFormat="1" customHeight="1" ht="18.75">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1155</v>
      </c>
      <c r="N85" s="335"/>
      <c r="AH85" s="375">
        <v>34</v>
      </c>
    </row>
    <row customHeight="1" ht="19.95">
      <c r="A86" s="1781"/>
      <c r="B86" s="1781"/>
      <c r="D86" s="377"/>
      <c r="E86" s="148" t="s">
        <v>92</v>
      </c>
      <c r="F86" s="2461" t="s">
        <v>1156</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Тариф на подключение (технологическое присоединение) к централизованной системе холодного водоснабжения</v>
      </c>
      <c r="H126" s="1863"/>
      <c r="I126" s="1740" t="s">
        <v>1153</v>
      </c>
      <c r="J126" s="1774" t="s">
        <v>26</v>
      </c>
      <c r="K126" s="1779">
        <f>16739.54/1000</f>
        <v>16.73954</v>
      </c>
      <c r="L126" s="1863" t="s">
        <v>311</v>
      </c>
      <c r="M126" s="342"/>
      <c r="N126" s="335"/>
      <c r="O126" s="1625"/>
      <c r="P126" s="1625"/>
      <c r="AH126" s="1632">
        <v>0</v>
      </c>
    </row>
    <row s="1636" customFormat="1" customHeight="1" ht="18.75">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Тариф на подключение (технологическое присоединение) к централизованной системе холодного водоснабжения</v>
      </c>
      <c r="H187" s="1863"/>
      <c r="I187" s="1740" t="s">
        <v>1153</v>
      </c>
      <c r="J187" s="1774" t="s">
        <v>26</v>
      </c>
      <c r="K187" s="1779">
        <f>83.42*365/1000</f>
        <v>30.4483</v>
      </c>
      <c r="L187" s="1863" t="s">
        <v>311</v>
      </c>
      <c r="M187" s="342"/>
      <c r="N187" s="335"/>
      <c r="O187" s="1625"/>
      <c r="P187" s="1625"/>
      <c r="AH187" s="1632">
        <v>0</v>
      </c>
    </row>
    <row s="1636" customFormat="1" customHeight="1" ht="18.75">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Тариф на подключение (технологическое присоединение) к централизованной системе холодного водоснабжения</v>
      </c>
      <c r="H248" s="1863"/>
      <c r="I248" s="1740" t="s">
        <v>1153</v>
      </c>
      <c r="J248" s="1774" t="s">
        <v>26</v>
      </c>
      <c r="K248" s="1779">
        <v>0</v>
      </c>
      <c r="L248" s="1863" t="s">
        <v>311</v>
      </c>
      <c r="M248" s="342"/>
      <c r="N248" s="335"/>
      <c r="O248" s="1625"/>
      <c r="P248" s="1625"/>
      <c r="AH248" s="1632">
        <v>0</v>
      </c>
    </row>
    <row s="1636" customFormat="1" customHeight="1" ht="18.75">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Тариф на подключение (технологическое присоединение) к централизованной системе холодного водоснабжения</v>
      </c>
      <c r="H309" s="1863"/>
      <c r="I309" s="1740" t="s">
        <v>1153</v>
      </c>
      <c r="J309" s="1774" t="s">
        <v>26</v>
      </c>
      <c r="K309" s="1779">
        <v>0</v>
      </c>
      <c r="L309" s="1863" t="s">
        <v>311</v>
      </c>
      <c r="M309" s="342"/>
      <c r="N309" s="335"/>
      <c r="O309" s="1625"/>
      <c r="P309" s="1625"/>
      <c r="AH309" s="1632">
        <v>0</v>
      </c>
    </row>
    <row s="1636" customFormat="1" customHeight="1" ht="18.75">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370DD-807B-BA23-99F6-C5B515A210A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ИМУП «ПОСЖИЛКОМСЕРВИС»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90</v>
      </c>
      <c r="E9" s="109" t="s">
        <v>307</v>
      </c>
      <c r="F9" s="109" t="s">
        <v>308</v>
      </c>
      <c r="G9" s="109" t="s">
        <v>395</v>
      </c>
      <c r="H9" s="2390"/>
      <c r="R9" s="375">
        <v>23</v>
      </c>
    </row>
    <row customHeight="1" ht="15">
      <c r="A10" s="344"/>
      <c r="C10" s="377"/>
      <c r="D10" s="148" t="s">
        <v>112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1158</v>
      </c>
      <c r="G10" s="1165" t="s">
        <v>1159</v>
      </c>
      <c r="H10" s="2170" t="s">
        <v>1160</v>
      </c>
      <c r="R10" s="375">
        <v>14</v>
      </c>
    </row>
    <row customHeight="1" ht="15">
      <c r="A11" s="344"/>
      <c r="C11" s="377"/>
      <c r="D11" s="148" t="s">
        <v>113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1161</v>
      </c>
      <c r="G11" s="214" t="s">
        <v>1162</v>
      </c>
      <c r="H11" s="2171"/>
      <c r="R11" s="375">
        <v>14</v>
      </c>
    </row>
    <row customHeight="1" ht="15">
      <c r="A12" s="103"/>
      <c r="C12" s="388"/>
      <c r="D12" s="148" t="s">
        <v>92</v>
      </c>
      <c r="E12" s="389" t="str">
        <f>"Сведения о планировании закупочных процедур"&amp;IF(TEMPLATE_SPHERE="TKO"," &lt;1&gt;","")</f>
        <v>Сведения о планировании закупочных процедур</v>
      </c>
      <c r="F12" s="258" t="s">
        <v>1163</v>
      </c>
      <c r="G12" s="214" t="s">
        <v>1164</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t="s">
        <v>1165</v>
      </c>
      <c r="G13" s="2674" t="s">
        <v>1166</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3" r:id="rId2" xr:uid="{4BADF206-8583-A686-F5A1-A612E48C1B5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40B09-00A8-0A38-C47A-5457DECBA5E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1167</v>
      </c>
      <c r="E5" s="2238"/>
      <c r="F5" s="2238"/>
      <c r="G5" s="2238"/>
      <c r="H5" s="2238"/>
      <c r="I5" s="2238"/>
      <c r="J5" s="2238"/>
      <c r="V5" s="506">
        <v>63</v>
      </c>
    </row>
    <row customHeight="1" ht="15.75">
      <c r="C6" s="177"/>
      <c r="D6" s="2177" t="str">
        <f>IF(org=0,"Не определено",org)</f>
        <v>ИМУП «ПОСЖИЛКОМСЕРВИС»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120</v>
      </c>
      <c r="J8" s="753"/>
      <c r="K8" s="418"/>
      <c r="U8" s="676"/>
      <c r="V8" s="759">
        <v>1</v>
      </c>
    </row>
    <row customHeight="1" ht="15.75">
      <c r="C9" s="177"/>
      <c r="D9" s="712"/>
      <c r="E9" s="2368" t="s">
        <v>108</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90</v>
      </c>
      <c r="E13" s="808" t="s">
        <v>307</v>
      </c>
      <c r="F13" s="808" t="s">
        <v>568</v>
      </c>
      <c r="G13" s="809" t="s">
        <v>308</v>
      </c>
      <c r="H13" s="808" t="s">
        <v>395</v>
      </c>
      <c r="I13" s="809" t="s">
        <v>308</v>
      </c>
      <c r="J13" s="808" t="s">
        <v>395</v>
      </c>
      <c r="K13" s="2233"/>
      <c r="V13" s="506">
        <v>34</v>
      </c>
    </row>
    <row customHeight="1" ht="15" hidden="1">
      <c r="C14" s="177"/>
      <c r="D14" s="594" t="s">
        <v>112</v>
      </c>
      <c r="E14" s="594" t="s">
        <v>113</v>
      </c>
      <c r="F14" s="594" t="s">
        <v>92</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1168</v>
      </c>
      <c r="F17" s="522" t="s">
        <v>311</v>
      </c>
      <c r="G17" s="679"/>
      <c r="H17" s="679"/>
      <c r="I17" s="679"/>
      <c r="J17" s="679"/>
      <c r="K17" s="290" t="s">
        <v>1169</v>
      </c>
      <c r="V17" s="506">
        <v>0</v>
      </c>
    </row>
    <row customHeight="1" ht="48.29999999999999">
      <c r="A18" s="506"/>
      <c r="C18" s="527"/>
      <c r="D18" s="522">
        <v>3</v>
      </c>
      <c r="E18" s="280" t="s">
        <v>817</v>
      </c>
      <c r="F18" s="522" t="s">
        <v>311</v>
      </c>
      <c r="G18" s="810" t="s">
        <v>311</v>
      </c>
      <c r="H18" s="811" t="s">
        <v>311</v>
      </c>
      <c r="I18" s="522" t="s">
        <v>311</v>
      </c>
      <c r="J18" s="579" t="s">
        <v>311</v>
      </c>
      <c r="K18" s="290" t="s">
        <v>1170</v>
      </c>
      <c r="V18" s="506">
        <v>46</v>
      </c>
    </row>
    <row customHeight="1" ht="35.699999999999996">
      <c r="A19" s="506"/>
      <c r="C19" s="527"/>
      <c r="D19" s="540" t="s">
        <v>329</v>
      </c>
      <c r="E19" s="560" t="s">
        <v>819</v>
      </c>
      <c r="F19" s="522" t="s">
        <v>820</v>
      </c>
      <c r="G19" s="818"/>
      <c r="H19" s="107"/>
      <c r="I19" s="818"/>
      <c r="J19" s="819"/>
      <c r="K19" s="680"/>
      <c r="V19" s="506">
        <v>34</v>
      </c>
    </row>
    <row customHeight="1" ht="35.699999999999996">
      <c r="A20" s="506"/>
      <c r="C20" s="527"/>
      <c r="D20" s="1891" t="s">
        <v>337</v>
      </c>
      <c r="E20" s="560" t="s">
        <v>821</v>
      </c>
      <c r="F20" s="522" t="s">
        <v>822</v>
      </c>
      <c r="G20" s="818"/>
      <c r="H20" s="107"/>
      <c r="I20" s="818"/>
      <c r="J20" s="107"/>
      <c r="K20" s="680"/>
      <c r="V20" s="506">
        <v>34</v>
      </c>
    </row>
    <row customHeight="1" ht="48.29999999999999">
      <c r="A21" s="506"/>
      <c r="C21" s="527"/>
      <c r="D21" s="1891" t="s">
        <v>339</v>
      </c>
      <c r="E21" s="560" t="s">
        <v>823</v>
      </c>
      <c r="F21" s="522" t="s">
        <v>573</v>
      </c>
      <c r="G21" s="681"/>
      <c r="H21" s="107"/>
      <c r="I21" s="681"/>
      <c r="J21" s="107"/>
      <c r="K21" s="680"/>
      <c r="V21" s="506">
        <v>46</v>
      </c>
    </row>
    <row customHeight="1" ht="67.5" hidden="1">
      <c r="A22" s="506"/>
      <c r="C22" s="527"/>
      <c r="D22" s="522">
        <v>5</v>
      </c>
      <c r="E22" s="280" t="s">
        <v>1171</v>
      </c>
      <c r="F22" s="522" t="s">
        <v>560</v>
      </c>
      <c r="G22" s="682"/>
      <c r="H22" s="683"/>
      <c r="I22" s="682"/>
      <c r="J22" s="683"/>
      <c r="K22" s="290" t="s">
        <v>1172</v>
      </c>
      <c r="V22" s="506">
        <v>0</v>
      </c>
    </row>
    <row customHeight="1" ht="33.75" hidden="1">
      <c r="C23" s="452"/>
      <c r="D23" s="522">
        <v>6</v>
      </c>
      <c r="E23" s="280" t="s">
        <v>1173</v>
      </c>
      <c r="F23" s="522" t="s">
        <v>1174</v>
      </c>
      <c r="G23" s="682"/>
      <c r="H23" s="682"/>
      <c r="I23" s="682"/>
      <c r="J23" s="682"/>
      <c r="K23" s="290" t="s">
        <v>1175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A4EF6D-388D-4536-8F16-74BE4D31B6E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1176</v>
      </c>
      <c r="B1" s="1068" t="s">
        <v>1177</v>
      </c>
      <c r="C1" s="1068" t="s">
        <v>1178</v>
      </c>
      <c r="D1" s="1068" t="s">
        <v>1179</v>
      </c>
      <c r="E1" s="1068" t="s">
        <v>1180</v>
      </c>
      <c r="F1" s="1068" t="s">
        <v>1181</v>
      </c>
      <c r="G1" s="1068" t="s">
        <v>1182</v>
      </c>
      <c r="H1" s="1068" t="s">
        <v>1183</v>
      </c>
      <c r="I1" s="1068" t="s">
        <v>1184</v>
      </c>
      <c r="J1" s="1068" t="s">
        <v>1185</v>
      </c>
      <c r="K1" s="1068" t="s">
        <v>1186</v>
      </c>
      <c r="L1" s="1068" t="s">
        <v>1187</v>
      </c>
      <c r="M1" s="1068"/>
      <c r="N1" s="1068" t="s">
        <v>1188</v>
      </c>
      <c r="O1" s="1068" t="s">
        <v>1189</v>
      </c>
      <c r="P1" s="1068" t="s">
        <v>1190</v>
      </c>
      <c r="Q1" s="1068" t="s">
        <v>1191</v>
      </c>
      <c r="R1" s="1068" t="s">
        <v>1192</v>
      </c>
      <c r="S1" s="1068" t="s">
        <v>1193</v>
      </c>
      <c r="T1" s="1068" t="s">
        <v>1194</v>
      </c>
      <c r="U1" s="1068" t="s">
        <v>1195</v>
      </c>
      <c r="V1" s="1068"/>
      <c r="W1" s="798" t="s">
        <v>1196</v>
      </c>
      <c r="X1" s="1068" t="s">
        <v>1197</v>
      </c>
      <c r="Y1" s="1068" t="s">
        <v>1198</v>
      </c>
      <c r="Z1" s="1068"/>
      <c r="AA1" s="1068" t="s">
        <v>1199</v>
      </c>
      <c r="AB1" s="1068"/>
      <c r="AC1" s="1068" t="s">
        <v>1200</v>
      </c>
      <c r="AD1" s="1068"/>
      <c r="AF1" s="1068" t="s">
        <v>1201</v>
      </c>
      <c r="AH1" s="1068" t="s">
        <v>1202</v>
      </c>
      <c r="AI1" s="1068" t="s">
        <v>1203</v>
      </c>
      <c r="AK1" s="1068" t="s">
        <v>1204</v>
      </c>
      <c r="AM1" s="1068" t="s">
        <v>1205</v>
      </c>
      <c r="AP1" s="1068" t="s">
        <v>1206</v>
      </c>
      <c r="AQ1" s="1068" t="s">
        <v>1207</v>
      </c>
      <c r="AS1" s="1068" t="s">
        <v>1208</v>
      </c>
      <c r="AU1" s="1068" t="s">
        <v>1209</v>
      </c>
      <c r="AW1" s="1068" t="s">
        <v>1210</v>
      </c>
      <c r="AX1" s="1068" t="s">
        <v>1211</v>
      </c>
      <c r="AZ1" s="1153" t="s">
        <v>1212</v>
      </c>
      <c r="BB1" s="1068" t="s">
        <v>1213</v>
      </c>
      <c r="BC1" s="1068"/>
      <c r="BE1" s="1068" t="s">
        <v>1214</v>
      </c>
      <c r="BF1" s="1068" t="s">
        <v>1215</v>
      </c>
      <c r="BH1" s="1070" t="s">
        <v>810</v>
      </c>
      <c r="BI1" s="1071"/>
      <c r="BJ1" s="1072" t="s">
        <v>1216</v>
      </c>
      <c r="BK1" s="1071"/>
      <c r="BL1" s="1073" t="s">
        <v>909</v>
      </c>
      <c r="BM1" s="1071"/>
      <c r="BN1" s="1074" t="s">
        <v>1217</v>
      </c>
      <c r="BS1" s="1428"/>
    </row>
    <row customHeight="1" ht="11.25">
      <c r="A2" s="1075" t="s">
        <v>1218</v>
      </c>
      <c r="B2" s="1076">
        <v>2000</v>
      </c>
      <c r="C2" s="1076">
        <v>2022</v>
      </c>
      <c r="D2" s="1076" t="s">
        <v>68</v>
      </c>
      <c r="E2" s="1077" t="s">
        <v>1219</v>
      </c>
      <c r="F2" s="1077" t="s">
        <v>1220</v>
      </c>
      <c r="G2" s="1077" t="s">
        <v>1221</v>
      </c>
      <c r="H2" s="1078" t="s">
        <v>57</v>
      </c>
      <c r="I2" s="1077" t="s">
        <v>112</v>
      </c>
      <c r="J2" s="1077" t="s">
        <v>1222</v>
      </c>
      <c r="K2" s="1079" t="s">
        <v>1154</v>
      </c>
      <c r="L2" s="1080"/>
      <c r="M2" s="1079">
        <v>1</v>
      </c>
      <c r="N2" s="1163" t="s">
        <v>1223</v>
      </c>
      <c r="O2" s="1078" t="s">
        <v>1224</v>
      </c>
      <c r="P2" s="1081" t="s">
        <v>39</v>
      </c>
      <c r="Q2" s="1082" t="s">
        <v>1225</v>
      </c>
      <c r="R2" s="144" t="s">
        <v>1226</v>
      </c>
      <c r="S2" s="144" t="s">
        <v>1227</v>
      </c>
      <c r="T2" s="1083" t="s">
        <v>1228</v>
      </c>
      <c r="U2" s="1080" t="s">
        <v>1229</v>
      </c>
      <c r="V2" s="1084">
        <v>1</v>
      </c>
      <c r="W2" s="1085"/>
      <c r="X2" s="1085" t="s">
        <v>1230</v>
      </c>
      <c r="Y2" s="1076" t="s">
        <v>1231</v>
      </c>
      <c r="Z2" s="1086"/>
      <c r="AA2" s="1076" t="s">
        <v>1232</v>
      </c>
      <c r="AB2" s="1087" t="s">
        <v>1232</v>
      </c>
      <c r="AC2" s="1076" t="s">
        <v>1233</v>
      </c>
      <c r="AD2" s="1087" t="s">
        <v>1233</v>
      </c>
      <c r="AF2" s="1078" t="s">
        <v>1229</v>
      </c>
      <c r="AH2" s="1077" t="s">
        <v>1234</v>
      </c>
      <c r="AI2" s="1077" t="s">
        <v>1234</v>
      </c>
      <c r="AK2" s="1077" t="s">
        <v>1235</v>
      </c>
      <c r="AM2" s="1077" t="s">
        <v>1236</v>
      </c>
      <c r="AP2" s="1088" t="s">
        <v>1230</v>
      </c>
      <c r="AQ2" s="1089" t="s">
        <v>1230</v>
      </c>
      <c r="AS2" s="1076" t="s">
        <v>1237</v>
      </c>
      <c r="AU2" s="1121" t="s">
        <v>1238</v>
      </c>
      <c r="AW2" s="1121" t="s">
        <v>1239</v>
      </c>
      <c r="AX2" s="1121" t="s">
        <v>1239</v>
      </c>
      <c r="AZ2" s="1121" t="s">
        <v>1240</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113</v>
      </c>
      <c r="J3" s="1077" t="s">
        <v>558</v>
      </c>
      <c r="K3" s="1079" t="s">
        <v>1249</v>
      </c>
      <c r="L3" s="1080">
        <f>_xlfn.IFERROR(MATCH(K3,OFFER_METHOD,0),0)</f>
        <v>0</v>
      </c>
      <c r="M3" s="1079">
        <v>2</v>
      </c>
      <c r="N3" s="1163" t="s">
        <v>1250</v>
      </c>
      <c r="O3" s="1078" t="s">
        <v>1251</v>
      </c>
      <c r="P3" s="1081" t="s">
        <v>1252</v>
      </c>
      <c r="Q3" s="1082" t="s">
        <v>1253</v>
      </c>
      <c r="R3" s="144" t="s">
        <v>1254</v>
      </c>
      <c r="S3" s="144" t="s">
        <v>1255</v>
      </c>
      <c r="T3" s="1083" t="s">
        <v>1256</v>
      </c>
      <c r="U3" s="1080" t="s">
        <v>1257</v>
      </c>
      <c r="V3" s="1084">
        <v>2</v>
      </c>
      <c r="W3" s="1085"/>
      <c r="X3" s="1085" t="s">
        <v>1258</v>
      </c>
      <c r="Y3" s="1076" t="s">
        <v>1231</v>
      </c>
      <c r="Z3" s="1086"/>
      <c r="AA3" s="1076" t="s">
        <v>1259</v>
      </c>
      <c r="AB3" s="1087" t="s">
        <v>1259</v>
      </c>
      <c r="AC3" s="1076" t="s">
        <v>1260</v>
      </c>
      <c r="AD3" s="1087" t="s">
        <v>1260</v>
      </c>
      <c r="AF3" s="1078" t="s">
        <v>1257</v>
      </c>
      <c r="AH3" s="1077" t="s">
        <v>1261</v>
      </c>
      <c r="AI3" s="1077" t="s">
        <v>1262</v>
      </c>
      <c r="AK3" s="1077" t="s">
        <v>1263</v>
      </c>
      <c r="AM3" s="1077" t="s">
        <v>1264</v>
      </c>
      <c r="AP3" s="1088" t="s">
        <v>1265</v>
      </c>
      <c r="AQ3" s="1089" t="s">
        <v>1265</v>
      </c>
      <c r="AS3" s="1076" t="s">
        <v>1266</v>
      </c>
      <c r="AU3" s="1121" t="s">
        <v>1267</v>
      </c>
      <c r="AW3" s="1121" t="s">
        <v>1268</v>
      </c>
      <c r="AX3" s="1121" t="s">
        <v>1268</v>
      </c>
      <c r="AZ3" s="1121" t="s">
        <v>1269</v>
      </c>
      <c r="BB3" s="1121" t="s">
        <v>1270</v>
      </c>
      <c r="BC3" s="1121" t="s">
        <v>1242</v>
      </c>
      <c r="BE3" s="1121">
        <v>2001</v>
      </c>
      <c r="BF3" s="1121" t="s">
        <v>1271</v>
      </c>
      <c r="BH3" s="1068" t="s">
        <v>1272</v>
      </c>
      <c r="BJ3" s="1068" t="s">
        <v>1273</v>
      </c>
      <c r="BL3" s="1068" t="s">
        <v>1274</v>
      </c>
      <c r="BN3" s="1068" t="s">
        <v>1275</v>
      </c>
      <c r="BR3" s="1068" t="s">
        <v>1276</v>
      </c>
      <c r="BS3" s="1429"/>
      <c r="BT3" s="1071"/>
      <c r="BU3" s="1068" t="s">
        <v>1277</v>
      </c>
      <c r="BV3" s="1071"/>
      <c r="BW3" s="1691"/>
      <c r="BX3" s="1693" t="s">
        <v>1278</v>
      </c>
      <c r="CA3" s="1068" t="s">
        <v>1279</v>
      </c>
    </row>
    <row customHeight="1" ht="11.25">
      <c r="A4" s="1075" t="s">
        <v>1280</v>
      </c>
      <c r="B4" s="1076">
        <v>2002</v>
      </c>
      <c r="C4" s="1076">
        <v>2024</v>
      </c>
      <c r="E4" s="1077" t="s">
        <v>1281</v>
      </c>
      <c r="F4" s="1077" t="s">
        <v>1282</v>
      </c>
      <c r="H4" s="1078" t="s">
        <v>1283</v>
      </c>
      <c r="I4" s="1077" t="s">
        <v>92</v>
      </c>
      <c r="J4" s="1077" t="s">
        <v>1284</v>
      </c>
      <c r="K4" s="1079" t="s">
        <v>1285</v>
      </c>
      <c r="L4" s="1080">
        <f>_xlfn.IFERROR(MATCH(K4,OFFER_METHOD,0),0)</f>
        <v>0</v>
      </c>
      <c r="M4" s="1079">
        <v>3</v>
      </c>
      <c r="N4" s="1163" t="s">
        <v>1286</v>
      </c>
      <c r="O4" s="1077" t="s">
        <v>1287</v>
      </c>
      <c r="Q4" s="1082" t="s">
        <v>1288</v>
      </c>
      <c r="R4" s="144" t="s">
        <v>1289</v>
      </c>
      <c r="S4" s="144" t="s">
        <v>1290</v>
      </c>
      <c r="T4" s="1083" t="s">
        <v>1291</v>
      </c>
      <c r="U4" s="1080" t="s">
        <v>1292</v>
      </c>
      <c r="V4" s="1084">
        <v>3</v>
      </c>
      <c r="W4" s="1085"/>
      <c r="X4" s="1085" t="s">
        <v>1293</v>
      </c>
      <c r="Y4" s="1076" t="s">
        <v>1231</v>
      </c>
      <c r="Z4" s="1092"/>
      <c r="AC4" s="1076" t="s">
        <v>1294</v>
      </c>
      <c r="AD4" s="1087" t="s">
        <v>1294</v>
      </c>
      <c r="AF4" s="1078" t="s">
        <v>1292</v>
      </c>
      <c r="AH4" s="1078" t="s">
        <v>1295</v>
      </c>
      <c r="AK4" s="1077" t="s">
        <v>1296</v>
      </c>
      <c r="AM4" s="1077" t="s">
        <v>1297</v>
      </c>
      <c r="AP4" s="1088" t="s">
        <v>1258</v>
      </c>
      <c r="AQ4" s="1089" t="s">
        <v>1258</v>
      </c>
      <c r="AS4" s="1076" t="s">
        <v>1298</v>
      </c>
      <c r="AU4" s="1121" t="s">
        <v>1299</v>
      </c>
      <c r="AW4" s="1121" t="s">
        <v>1300</v>
      </c>
      <c r="AX4" s="1121" t="s">
        <v>1300</v>
      </c>
      <c r="AZ4" s="1121" t="s">
        <v>1301</v>
      </c>
      <c r="BB4" s="1121" t="s">
        <v>1302</v>
      </c>
      <c r="BC4" s="1121" t="s">
        <v>1303</v>
      </c>
      <c r="BE4" s="1121">
        <v>2002</v>
      </c>
      <c r="BF4" s="1121" t="s">
        <v>1304</v>
      </c>
      <c r="BH4" s="1069" t="s">
        <v>1305</v>
      </c>
      <c r="BJ4" s="1069" t="s">
        <v>1305</v>
      </c>
      <c r="BL4" s="1069" t="s">
        <v>1305</v>
      </c>
      <c r="BN4" s="1069" t="s">
        <v>1305</v>
      </c>
      <c r="BQ4" s="1433" t="s">
        <v>1306</v>
      </c>
      <c r="BR4" s="1160" t="s">
        <v>1307</v>
      </c>
      <c r="BS4" s="275"/>
      <c r="BT4" s="1433" t="s">
        <v>1308</v>
      </c>
      <c r="BU4" s="1160" t="s">
        <v>1309</v>
      </c>
      <c r="BV4" s="1071"/>
      <c r="BW4" s="1698" t="s">
        <v>1310</v>
      </c>
      <c r="BX4" s="1692" t="s">
        <v>1311</v>
      </c>
      <c r="BZ4" s="1433" t="s">
        <v>1312</v>
      </c>
      <c r="CA4" s="1160" t="s">
        <v>1313</v>
      </c>
    </row>
    <row customHeight="1" ht="11.25">
      <c r="A5" s="1075" t="s">
        <v>1314</v>
      </c>
      <c r="B5" s="1076">
        <v>2003</v>
      </c>
      <c r="C5" s="1076">
        <v>2025</v>
      </c>
      <c r="E5" s="1077" t="s">
        <v>1315</v>
      </c>
      <c r="F5" s="1077" t="s">
        <v>1316</v>
      </c>
      <c r="H5" s="1078" t="s">
        <v>1317</v>
      </c>
      <c r="I5" s="1077" t="s">
        <v>93</v>
      </c>
      <c r="K5" s="1079" t="s">
        <v>1318</v>
      </c>
      <c r="L5" s="1080">
        <f>_xlfn.IFERROR(MATCH(K5,OFFER_METHOD,0),0)</f>
        <v>0</v>
      </c>
      <c r="M5" s="1079">
        <v>4</v>
      </c>
      <c r="N5" s="1093" t="s">
        <v>1319</v>
      </c>
      <c r="O5" s="1077" t="s">
        <v>1320</v>
      </c>
      <c r="Q5" s="1082" t="s">
        <v>1321</v>
      </c>
      <c r="R5" s="144" t="s">
        <v>1322</v>
      </c>
      <c r="T5" s="1078" t="s">
        <v>1323</v>
      </c>
      <c r="U5" s="1080" t="s">
        <v>1324</v>
      </c>
      <c r="V5" s="1084">
        <v>4</v>
      </c>
      <c r="W5" s="1085"/>
      <c r="X5" s="1085" t="s">
        <v>169</v>
      </c>
      <c r="Y5" s="1076" t="s">
        <v>1325</v>
      </c>
      <c r="Z5" s="1092">
        <v>1</v>
      </c>
      <c r="AF5" s="1078" t="s">
        <v>1326</v>
      </c>
      <c r="AH5" s="1077" t="s">
        <v>1327</v>
      </c>
      <c r="AK5" s="1077" t="s">
        <v>1328</v>
      </c>
      <c r="AM5" s="1077" t="s">
        <v>1329</v>
      </c>
      <c r="AP5" s="1088" t="s">
        <v>169</v>
      </c>
      <c r="AQ5" s="1089" t="s">
        <v>169</v>
      </c>
      <c r="AU5" s="1121" t="s">
        <v>1330</v>
      </c>
      <c r="AW5" s="1121" t="s">
        <v>1331</v>
      </c>
      <c r="AX5" s="1121" t="s">
        <v>1331</v>
      </c>
      <c r="AZ5" s="1121" t="s">
        <v>1332</v>
      </c>
      <c r="BB5" s="1121" t="s">
        <v>1333</v>
      </c>
      <c r="BC5" s="1121" t="s">
        <v>1334</v>
      </c>
      <c r="BE5" s="1121">
        <v>2003</v>
      </c>
      <c r="BF5" s="1121" t="s">
        <v>1335</v>
      </c>
      <c r="BH5" s="1069" t="s">
        <v>1336</v>
      </c>
      <c r="BJ5" s="1069" t="s">
        <v>1336</v>
      </c>
      <c r="BL5" s="1069" t="s">
        <v>1336</v>
      </c>
      <c r="BN5" s="1069" t="s">
        <v>1337</v>
      </c>
      <c r="BQ5" s="1282">
        <v>4213775</v>
      </c>
      <c r="BR5" s="1069" t="s">
        <v>1230</v>
      </c>
      <c r="BS5" s="1430"/>
      <c r="BT5" s="1282">
        <v>64236871</v>
      </c>
      <c r="BU5" s="1069" t="s">
        <v>230</v>
      </c>
      <c r="BV5" s="1071"/>
      <c r="BW5" s="1696">
        <v>4213767</v>
      </c>
      <c r="BX5" s="1694" t="s">
        <v>1338</v>
      </c>
      <c r="BZ5" s="1282">
        <v>64237509</v>
      </c>
      <c r="CA5" s="1296" t="s">
        <v>1339</v>
      </c>
    </row>
    <row customHeight="1" ht="11.25">
      <c r="A6" s="1075" t="s">
        <v>1340</v>
      </c>
      <c r="B6" s="1076">
        <v>2004</v>
      </c>
      <c r="C6" s="1076">
        <v>2026</v>
      </c>
      <c r="E6" s="1077" t="s">
        <v>1341</v>
      </c>
      <c r="F6" s="1094"/>
      <c r="H6" s="1078" t="s">
        <v>1342</v>
      </c>
      <c r="I6" s="1077" t="s">
        <v>114</v>
      </c>
      <c r="J6" s="1068" t="s">
        <v>1343</v>
      </c>
      <c r="L6" s="1080">
        <f>SUM(kind_of_control_method_filter)</f>
        <v>0</v>
      </c>
      <c r="N6" s="1093" t="s">
        <v>1344</v>
      </c>
      <c r="O6" s="1077" t="s">
        <v>1345</v>
      </c>
      <c r="R6" s="144" t="s">
        <v>1225</v>
      </c>
      <c r="T6" s="1078" t="s">
        <v>1346</v>
      </c>
      <c r="U6" s="1080" t="s">
        <v>1326</v>
      </c>
      <c r="V6" s="1084">
        <v>5</v>
      </c>
      <c r="W6" s="1085"/>
      <c r="X6" s="1076" t="s">
        <v>175</v>
      </c>
      <c r="Y6" s="1076" t="s">
        <v>1347</v>
      </c>
      <c r="Z6" s="1092"/>
      <c r="AA6" s="1095"/>
      <c r="AH6" s="1077" t="s">
        <v>1348</v>
      </c>
      <c r="AK6" s="1077" t="s">
        <v>1349</v>
      </c>
      <c r="AM6" s="1077" t="s">
        <v>1350</v>
      </c>
      <c r="AP6" s="1088" t="s">
        <v>175</v>
      </c>
      <c r="AQ6" s="1089" t="s">
        <v>175</v>
      </c>
      <c r="AU6" s="1121" t="s">
        <v>1351</v>
      </c>
      <c r="AW6" s="1121" t="s">
        <v>1352</v>
      </c>
      <c r="AX6" s="1121" t="s">
        <v>1352</v>
      </c>
      <c r="BB6" s="1121" t="s">
        <v>1353</v>
      </c>
      <c r="BC6" s="1121" t="s">
        <v>1334</v>
      </c>
      <c r="BE6" s="1121">
        <v>2004</v>
      </c>
      <c r="BF6" s="1121" t="s">
        <v>1354</v>
      </c>
      <c r="BH6" s="1069" t="s">
        <v>1355</v>
      </c>
      <c r="BJ6" s="1069" t="s">
        <v>1356</v>
      </c>
      <c r="BL6" s="1069" t="s">
        <v>1356</v>
      </c>
      <c r="BN6" s="1069" t="s">
        <v>1357</v>
      </c>
      <c r="BQ6" s="1282">
        <v>4213784</v>
      </c>
      <c r="BR6" s="1296" t="s">
        <v>1265</v>
      </c>
      <c r="BS6" s="1431"/>
      <c r="BT6" s="1282">
        <v>64236872</v>
      </c>
      <c r="BU6" s="1069" t="s">
        <v>235</v>
      </c>
      <c r="BV6" s="1071"/>
      <c r="BW6" s="1696">
        <v>4213768</v>
      </c>
      <c r="BX6" s="1694" t="s">
        <v>259</v>
      </c>
      <c r="BZ6" s="1282">
        <v>64237510</v>
      </c>
      <c r="CA6" s="1069" t="s">
        <v>1358</v>
      </c>
    </row>
    <row customHeight="1" ht="11.25">
      <c r="A7" s="1075" t="s">
        <v>1359</v>
      </c>
      <c r="B7" s="1076">
        <v>2005</v>
      </c>
      <c r="E7" s="1077" t="s">
        <v>1360</v>
      </c>
      <c r="F7" s="1094"/>
      <c r="H7" s="1078" t="s">
        <v>1361</v>
      </c>
      <c r="I7" s="1077" t="s">
        <v>94</v>
      </c>
      <c r="J7" s="1077" t="s">
        <v>1362</v>
      </c>
      <c r="N7" s="1097" t="s">
        <v>1363</v>
      </c>
      <c r="O7" s="1077" t="s">
        <v>1364</v>
      </c>
      <c r="U7" s="1080" t="s">
        <v>19</v>
      </c>
      <c r="V7" s="371" t="s">
        <v>94</v>
      </c>
      <c r="W7" s="1085"/>
      <c r="X7" s="1076" t="s">
        <v>181</v>
      </c>
      <c r="Y7" s="1076" t="s">
        <v>1325</v>
      </c>
      <c r="Z7" s="1092"/>
      <c r="AA7" s="1095"/>
      <c r="AH7" s="1077" t="s">
        <v>1365</v>
      </c>
      <c r="AK7" s="1077" t="s">
        <v>1366</v>
      </c>
      <c r="AM7" s="1077" t="s">
        <v>1367</v>
      </c>
      <c r="AP7" s="1088" t="s">
        <v>181</v>
      </c>
      <c r="AQ7" s="1089" t="s">
        <v>181</v>
      </c>
      <c r="AU7" s="1121" t="s">
        <v>1368</v>
      </c>
      <c r="AW7" s="1121" t="s">
        <v>1369</v>
      </c>
      <c r="AX7" s="1121" t="s">
        <v>1369</v>
      </c>
      <c r="AZ7" s="1068" t="s">
        <v>1370</v>
      </c>
      <c r="BB7" s="1121" t="s">
        <v>1371</v>
      </c>
      <c r="BC7" s="1121" t="s">
        <v>1334</v>
      </c>
      <c r="BE7" s="1121">
        <v>2005</v>
      </c>
      <c r="BF7" s="1121" t="s">
        <v>1372</v>
      </c>
      <c r="BH7" s="1069" t="s">
        <v>1373</v>
      </c>
      <c r="BJ7" s="1069" t="s">
        <v>1355</v>
      </c>
      <c r="BL7" s="1069" t="s">
        <v>1355</v>
      </c>
      <c r="BN7" s="1069" t="s">
        <v>1374</v>
      </c>
      <c r="BQ7" s="1282">
        <v>4213781</v>
      </c>
      <c r="BR7" s="1069" t="s">
        <v>1258</v>
      </c>
      <c r="BS7" s="1430"/>
      <c r="BT7" s="1282">
        <v>64236873</v>
      </c>
      <c r="BU7" s="1069" t="s">
        <v>240</v>
      </c>
      <c r="BV7" s="1071"/>
      <c r="BW7" s="1696">
        <v>4213769</v>
      </c>
      <c r="BX7" s="1694" t="s">
        <v>1375</v>
      </c>
      <c r="BZ7" s="1282">
        <v>64237511</v>
      </c>
      <c r="CA7" s="1069" t="s">
        <v>274</v>
      </c>
    </row>
    <row customHeight="1" ht="11.25">
      <c r="A8" s="1075" t="s">
        <v>1376</v>
      </c>
      <c r="B8" s="1076">
        <v>2006</v>
      </c>
      <c r="E8" s="1077" t="s">
        <v>1377</v>
      </c>
      <c r="F8" s="1094"/>
      <c r="H8" s="1078" t="s">
        <v>1378</v>
      </c>
      <c r="I8" s="1077" t="s">
        <v>95</v>
      </c>
      <c r="J8" s="1077" t="s">
        <v>1379</v>
      </c>
      <c r="N8" s="1164" t="s">
        <v>1380</v>
      </c>
      <c r="O8" s="1077" t="s">
        <v>1381</v>
      </c>
      <c r="V8" s="371" t="s">
        <v>95</v>
      </c>
      <c r="W8" s="1085"/>
      <c r="X8" s="1076" t="s">
        <v>187</v>
      </c>
      <c r="Y8" s="1076" t="s">
        <v>1325</v>
      </c>
      <c r="Z8" s="1092"/>
      <c r="AA8" s="1095"/>
      <c r="AK8" s="1077" t="s">
        <v>1382</v>
      </c>
      <c r="AP8" s="1088" t="s">
        <v>187</v>
      </c>
      <c r="AQ8" s="1089" t="s">
        <v>187</v>
      </c>
      <c r="AU8" s="1121" t="s">
        <v>1383</v>
      </c>
      <c r="AW8" s="1121" t="s">
        <v>1384</v>
      </c>
      <c r="AX8" s="1121" t="s">
        <v>1384</v>
      </c>
      <c r="AZ8" s="1121" t="s">
        <v>1385</v>
      </c>
      <c r="BB8" s="1121" t="s">
        <v>1386</v>
      </c>
      <c r="BC8" s="1121" t="s">
        <v>1334</v>
      </c>
      <c r="BE8" s="1121">
        <v>2006</v>
      </c>
      <c r="BF8" s="1121" t="s">
        <v>1387</v>
      </c>
      <c r="BH8" s="1069" t="s">
        <v>1388</v>
      </c>
      <c r="BJ8" s="1069" t="s">
        <v>1389</v>
      </c>
      <c r="BL8" s="1069" t="s">
        <v>1389</v>
      </c>
      <c r="BN8" s="1069" t="s">
        <v>1390</v>
      </c>
      <c r="BQ8" s="1282">
        <v>4213776</v>
      </c>
      <c r="BR8" s="1069" t="s">
        <v>169</v>
      </c>
      <c r="BS8" s="1430"/>
      <c r="BT8" s="1282">
        <v>64236874</v>
      </c>
      <c r="BU8" s="1296" t="s">
        <v>1391</v>
      </c>
      <c r="BV8" s="1071"/>
      <c r="BW8" s="1696">
        <v>4213770</v>
      </c>
      <c r="BX8" s="1697" t="s">
        <v>1392</v>
      </c>
      <c r="BZ8" s="1282">
        <v>64237512</v>
      </c>
      <c r="CA8" s="1069" t="s">
        <v>269</v>
      </c>
    </row>
    <row customHeight="1" ht="11.25">
      <c r="A9" s="1075" t="s">
        <v>1393</v>
      </c>
      <c r="B9" s="1076">
        <v>2007</v>
      </c>
      <c r="E9" s="1077" t="s">
        <v>1394</v>
      </c>
      <c r="F9" s="1094"/>
      <c r="G9" s="1068" t="s">
        <v>1395</v>
      </c>
      <c r="H9" s="1068" t="s">
        <v>1396</v>
      </c>
      <c r="I9" s="1077" t="s">
        <v>115</v>
      </c>
      <c r="O9" s="1077" t="s">
        <v>1397</v>
      </c>
      <c r="V9" s="371" t="s">
        <v>115</v>
      </c>
      <c r="W9" s="1085"/>
      <c r="X9" s="1076" t="s">
        <v>193</v>
      </c>
      <c r="Y9" s="1076" t="s">
        <v>1231</v>
      </c>
      <c r="Z9" s="1092">
        <v>1</v>
      </c>
      <c r="AA9" s="1095"/>
      <c r="AK9" s="1077" t="s">
        <v>1398</v>
      </c>
      <c r="AP9" s="1088" t="s">
        <v>1399</v>
      </c>
      <c r="AQ9" s="1089" t="s">
        <v>1399</v>
      </c>
      <c r="AW9" s="1121" t="s">
        <v>1400</v>
      </c>
      <c r="AX9" s="1121" t="s">
        <v>1400</v>
      </c>
      <c r="AZ9" s="1121" t="s">
        <v>1401</v>
      </c>
      <c r="BB9" s="1121" t="s">
        <v>1402</v>
      </c>
      <c r="BC9" s="1121" t="s">
        <v>1334</v>
      </c>
      <c r="BE9" s="1121">
        <v>2007</v>
      </c>
      <c r="BF9" s="1121" t="s">
        <v>1403</v>
      </c>
      <c r="BH9" s="1069" t="s">
        <v>1404</v>
      </c>
      <c r="BJ9" s="1069" t="s">
        <v>1405</v>
      </c>
      <c r="BL9" s="1069" t="s">
        <v>1405</v>
      </c>
      <c r="BN9" s="1069" t="s">
        <v>1406</v>
      </c>
      <c r="BQ9" s="1282">
        <v>4213777</v>
      </c>
      <c r="BR9" s="1069" t="s">
        <v>175</v>
      </c>
      <c r="BS9" s="1430"/>
      <c r="BT9" s="1282">
        <v>64236875</v>
      </c>
      <c r="BU9" s="1069" t="s">
        <v>245</v>
      </c>
      <c r="BV9" s="1071"/>
      <c r="BW9" s="1691"/>
      <c r="BX9" s="1691"/>
    </row>
    <row customHeight="1" ht="11.25">
      <c r="A10" s="1075" t="s">
        <v>1407</v>
      </c>
      <c r="B10" s="1076">
        <v>2008</v>
      </c>
      <c r="E10" s="1077" t="s">
        <v>1408</v>
      </c>
      <c r="F10" s="1094"/>
      <c r="G10" s="1077" t="s">
        <v>1409</v>
      </c>
      <c r="H10" s="1077" t="s">
        <v>1410</v>
      </c>
      <c r="I10" s="1077" t="s">
        <v>151</v>
      </c>
      <c r="J10" s="1068" t="s">
        <v>1411</v>
      </c>
      <c r="K10" s="1068" t="s">
        <v>1412</v>
      </c>
      <c r="O10" s="1077" t="s">
        <v>1413</v>
      </c>
      <c r="V10" s="372" t="s">
        <v>151</v>
      </c>
      <c r="W10" s="1098"/>
      <c r="X10" s="1098" t="s">
        <v>1414</v>
      </c>
      <c r="Y10" s="1099" t="s">
        <v>1415</v>
      </c>
      <c r="Z10" s="1092"/>
      <c r="AP10" s="1088" t="s">
        <v>1414</v>
      </c>
      <c r="AQ10" s="1089" t="s">
        <v>1414</v>
      </c>
      <c r="AW10" s="1121" t="s">
        <v>1416</v>
      </c>
      <c r="AX10" s="1121" t="s">
        <v>1416</v>
      </c>
      <c r="AZ10" s="1121" t="s">
        <v>1417</v>
      </c>
      <c r="BB10" s="1121" t="s">
        <v>1418</v>
      </c>
      <c r="BC10" s="1121" t="s">
        <v>1334</v>
      </c>
      <c r="BE10" s="1121">
        <v>2008</v>
      </c>
      <c r="BF10" s="1121" t="s">
        <v>1419</v>
      </c>
      <c r="BH10" s="1069" t="s">
        <v>1420</v>
      </c>
      <c r="BJ10" s="1069" t="s">
        <v>1421</v>
      </c>
      <c r="BL10" s="1069" t="s">
        <v>1421</v>
      </c>
      <c r="BN10" s="1069" t="s">
        <v>1422</v>
      </c>
      <c r="BQ10" s="1282">
        <v>4213778</v>
      </c>
      <c r="BR10" s="1069" t="s">
        <v>181</v>
      </c>
      <c r="BS10" s="1430"/>
      <c r="BT10" s="1282">
        <v>64236876</v>
      </c>
      <c r="BU10" s="1069" t="s">
        <v>225</v>
      </c>
      <c r="BV10" s="1071"/>
      <c r="BW10" s="1691"/>
      <c r="BX10" s="1691"/>
    </row>
    <row customHeight="1" ht="11.25">
      <c r="A11" s="1075" t="s">
        <v>1423</v>
      </c>
      <c r="B11" s="1076">
        <v>2009</v>
      </c>
      <c r="E11" s="1077" t="s">
        <v>1424</v>
      </c>
      <c r="F11" s="1094"/>
      <c r="G11" s="1077" t="s">
        <v>1425</v>
      </c>
      <c r="H11" s="1077" t="s">
        <v>1426</v>
      </c>
      <c r="I11" s="1077" t="s">
        <v>152</v>
      </c>
      <c r="J11" s="1078" t="s">
        <v>1427</v>
      </c>
      <c r="K11" s="1100" t="s">
        <v>1428</v>
      </c>
      <c r="O11" s="1078" t="s">
        <v>1429</v>
      </c>
      <c r="V11" s="371" t="s">
        <v>152</v>
      </c>
      <c r="W11" s="276"/>
      <c r="X11" s="1085" t="s">
        <v>1399</v>
      </c>
      <c r="Y11" s="1076" t="s">
        <v>1430</v>
      </c>
      <c r="Z11" s="1092"/>
      <c r="AP11" s="1088" t="s">
        <v>193</v>
      </c>
      <c r="AQ11" s="1090" t="s">
        <v>193</v>
      </c>
      <c r="AW11" s="1121" t="s">
        <v>1431</v>
      </c>
      <c r="AX11" s="1121" t="s">
        <v>1431</v>
      </c>
      <c r="AZ11" s="1121" t="s">
        <v>1432</v>
      </c>
      <c r="BB11" s="1121" t="s">
        <v>1433</v>
      </c>
      <c r="BC11" s="1121" t="s">
        <v>1334</v>
      </c>
      <c r="BE11" s="1121">
        <v>2009</v>
      </c>
      <c r="BF11" s="1121" t="s">
        <v>1434</v>
      </c>
      <c r="BH11" s="1069" t="s">
        <v>1435</v>
      </c>
      <c r="BJ11" s="1069" t="s">
        <v>1404</v>
      </c>
      <c r="BL11" s="1069" t="s">
        <v>1404</v>
      </c>
      <c r="BN11" s="1069" t="s">
        <v>1436</v>
      </c>
      <c r="BQ11" s="1282">
        <v>4213780</v>
      </c>
      <c r="BR11" s="1069" t="s">
        <v>187</v>
      </c>
      <c r="BS11" s="1430"/>
      <c r="BW11" s="1691"/>
      <c r="BX11" s="1691"/>
    </row>
    <row customHeight="1" ht="11.25">
      <c r="A12" s="1075" t="s">
        <v>1437</v>
      </c>
      <c r="B12" s="1076">
        <v>2010</v>
      </c>
      <c r="E12" s="1077" t="s">
        <v>1438</v>
      </c>
      <c r="F12" s="1094"/>
      <c r="G12" s="1077" t="s">
        <v>1426</v>
      </c>
      <c r="I12" s="1077" t="s">
        <v>153</v>
      </c>
      <c r="J12" s="1078" t="s">
        <v>1439</v>
      </c>
      <c r="K12" s="1100" t="s">
        <v>1440</v>
      </c>
      <c r="O12" s="1078" t="s">
        <v>1225</v>
      </c>
      <c r="V12" s="371" t="s">
        <v>153</v>
      </c>
      <c r="W12" s="1090"/>
      <c r="X12" s="1085" t="s">
        <v>1441</v>
      </c>
      <c r="Y12" s="1076" t="s">
        <v>1231</v>
      </c>
      <c r="AP12" s="1088"/>
      <c r="AW12" s="1121" t="s">
        <v>152</v>
      </c>
      <c r="AX12" s="1121" t="s">
        <v>152</v>
      </c>
      <c r="AZ12" s="1121" t="s">
        <v>1442</v>
      </c>
      <c r="BB12" s="1121" t="s">
        <v>1443</v>
      </c>
      <c r="BC12" s="1121" t="s">
        <v>1334</v>
      </c>
      <c r="BE12" s="1121">
        <v>2010</v>
      </c>
      <c r="BF12" s="1121" t="s">
        <v>1444</v>
      </c>
      <c r="BH12" s="1069" t="s">
        <v>1445</v>
      </c>
      <c r="BJ12" s="1069" t="s">
        <v>1446</v>
      </c>
      <c r="BL12" s="1069" t="s">
        <v>1446</v>
      </c>
      <c r="BN12" s="1069" t="s">
        <v>1447</v>
      </c>
      <c r="BQ12" s="1282">
        <v>4213779</v>
      </c>
      <c r="BR12" s="1069" t="s">
        <v>1399</v>
      </c>
      <c r="BS12" s="1430"/>
      <c r="BT12" s="1071"/>
      <c r="BU12" s="1071"/>
      <c r="BV12" s="1071"/>
      <c r="BW12" s="1691"/>
      <c r="BX12" s="1691"/>
    </row>
    <row customHeight="1" ht="11.25">
      <c r="A13" s="1075" t="s">
        <v>1448</v>
      </c>
      <c r="B13" s="1076">
        <v>2011</v>
      </c>
      <c r="E13" s="1077" t="s">
        <v>1449</v>
      </c>
      <c r="F13" s="1094"/>
      <c r="I13" s="1077" t="s">
        <v>154</v>
      </c>
      <c r="K13" s="1100" t="s">
        <v>1398</v>
      </c>
      <c r="V13" s="371" t="s">
        <v>154</v>
      </c>
      <c r="W13" s="1090"/>
      <c r="X13" s="1090"/>
      <c r="Y13" s="1090"/>
      <c r="AW13" s="1121" t="s">
        <v>153</v>
      </c>
      <c r="AX13" s="1121" t="s">
        <v>153</v>
      </c>
      <c r="BB13" s="1121" t="s">
        <v>1450</v>
      </c>
      <c r="BC13" s="1121" t="s">
        <v>1451</v>
      </c>
      <c r="BE13" s="1121">
        <v>2011</v>
      </c>
      <c r="BF13" s="1121" t="s">
        <v>1452</v>
      </c>
      <c r="BH13" s="1069" t="s">
        <v>1453</v>
      </c>
      <c r="BJ13" s="1069" t="s">
        <v>1435</v>
      </c>
      <c r="BL13" s="1069" t="s">
        <v>1435</v>
      </c>
      <c r="BN13" s="1069" t="s">
        <v>1454</v>
      </c>
      <c r="BQ13" s="1282">
        <v>4213783</v>
      </c>
      <c r="BR13" s="1069" t="s">
        <v>1414</v>
      </c>
      <c r="BS13" s="1430"/>
      <c r="BT13" s="1071"/>
      <c r="BU13" s="1071"/>
      <c r="BV13" s="1071"/>
      <c r="BW13" s="1695"/>
      <c r="BX13" s="1691"/>
    </row>
    <row customHeight="1" ht="11.25">
      <c r="A14" s="1075" t="s">
        <v>1455</v>
      </c>
      <c r="B14" s="1076">
        <v>2012</v>
      </c>
      <c r="I14" s="1077" t="s">
        <v>155</v>
      </c>
      <c r="J14" s="1068" t="s">
        <v>1456</v>
      </c>
      <c r="N14" s="1068" t="s">
        <v>1457</v>
      </c>
      <c r="V14" s="1084">
        <v>13</v>
      </c>
      <c r="W14" s="1085"/>
      <c r="X14" s="1085" t="s">
        <v>1265</v>
      </c>
      <c r="Y14" s="1076" t="s">
        <v>1231</v>
      </c>
      <c r="AW14" s="1121" t="s">
        <v>154</v>
      </c>
      <c r="AX14" s="1121" t="s">
        <v>154</v>
      </c>
      <c r="AZ14" s="1068" t="s">
        <v>1458</v>
      </c>
      <c r="BB14" s="1121" t="s">
        <v>1459</v>
      </c>
      <c r="BC14" s="1121" t="s">
        <v>1451</v>
      </c>
      <c r="BE14" s="1121">
        <v>2012</v>
      </c>
      <c r="BH14" s="1069" t="s">
        <v>1374</v>
      </c>
      <c r="BJ14" s="1218" t="s">
        <v>1460</v>
      </c>
      <c r="BL14" s="1218" t="s">
        <v>1460</v>
      </c>
      <c r="BN14" s="1069" t="s">
        <v>1461</v>
      </c>
      <c r="BQ14" s="1282">
        <v>4213782</v>
      </c>
      <c r="BR14" s="1069" t="s">
        <v>193</v>
      </c>
      <c r="BS14" s="1430"/>
      <c r="BT14" s="1071"/>
      <c r="BU14" s="1071"/>
      <c r="BV14" s="1071"/>
      <c r="BW14" s="1695"/>
      <c r="BX14" s="1691"/>
    </row>
    <row customHeight="1" ht="19.5">
      <c r="A15" s="1075" t="s">
        <v>1462</v>
      </c>
      <c r="B15" s="1076">
        <v>2013</v>
      </c>
      <c r="E15" s="1699" t="s">
        <v>1463</v>
      </c>
      <c r="G15" s="1068" t="s">
        <v>1464</v>
      </c>
      <c r="H15" s="1068" t="s">
        <v>1465</v>
      </c>
      <c r="I15" s="1079" t="s">
        <v>156</v>
      </c>
      <c r="J15" s="1090" t="s">
        <v>585</v>
      </c>
      <c r="N15" s="1159" t="s">
        <v>1466</v>
      </c>
      <c r="X15" s="1088"/>
      <c r="AW15" s="1121" t="s">
        <v>155</v>
      </c>
      <c r="AX15" s="1121" t="s">
        <v>155</v>
      </c>
      <c r="AZ15" s="1121" t="s">
        <v>1385</v>
      </c>
      <c r="BB15" s="1121" t="s">
        <v>1467</v>
      </c>
      <c r="BC15" s="1121" t="s">
        <v>1451</v>
      </c>
      <c r="BE15" s="1121">
        <v>2013</v>
      </c>
      <c r="BH15" s="1069" t="s">
        <v>1390</v>
      </c>
      <c r="BJ15" s="1218" t="s">
        <v>1468</v>
      </c>
      <c r="BL15" s="1218" t="s">
        <v>1468</v>
      </c>
      <c r="BN15" s="1069" t="s">
        <v>1469</v>
      </c>
      <c r="BR15" s="1071"/>
      <c r="BS15" s="1432"/>
      <c r="BT15" s="1071"/>
      <c r="BU15" s="1071"/>
      <c r="BV15" s="1071"/>
      <c r="BW15" s="1695"/>
      <c r="BX15" s="1691"/>
    </row>
    <row customHeight="1" ht="21">
      <c r="A16" s="1871" t="s">
        <v>1470</v>
      </c>
      <c r="B16" s="1076">
        <v>2014</v>
      </c>
      <c r="E16" s="1700" t="s">
        <v>1471</v>
      </c>
      <c r="G16" s="1077" t="s">
        <v>1472</v>
      </c>
      <c r="H16" s="1077" t="s">
        <v>1473</v>
      </c>
      <c r="I16" s="1079" t="s">
        <v>101</v>
      </c>
      <c r="J16" s="1090" t="s">
        <v>558</v>
      </c>
      <c r="N16" s="1159" t="s">
        <v>1474</v>
      </c>
      <c r="AW16" s="1121" t="s">
        <v>156</v>
      </c>
      <c r="AX16" s="1121" t="s">
        <v>156</v>
      </c>
      <c r="AZ16" s="1121" t="s">
        <v>1401</v>
      </c>
      <c r="BB16" s="1121" t="s">
        <v>1475</v>
      </c>
      <c r="BC16" s="1121" t="s">
        <v>1451</v>
      </c>
      <c r="BE16" s="1121">
        <v>2014</v>
      </c>
      <c r="BH16" s="1069" t="s">
        <v>1406</v>
      </c>
      <c r="BJ16" s="1218" t="s">
        <v>1476</v>
      </c>
      <c r="BL16" s="1218" t="s">
        <v>1476</v>
      </c>
      <c r="BN16" s="1069" t="s">
        <v>1477</v>
      </c>
      <c r="BR16" s="1071"/>
      <c r="BS16" s="1432"/>
      <c r="BT16" s="1071"/>
      <c r="BU16" s="1071"/>
      <c r="BV16" s="1071"/>
      <c r="BW16" s="1695"/>
      <c r="BX16" s="1691"/>
    </row>
    <row customHeight="1" ht="21">
      <c r="A17" s="1075" t="s">
        <v>1478</v>
      </c>
      <c r="B17" s="1076">
        <v>2015</v>
      </c>
      <c r="G17" s="1077" t="s">
        <v>1426</v>
      </c>
      <c r="H17" s="1077" t="s">
        <v>1426</v>
      </c>
      <c r="I17" s="1077" t="s">
        <v>1479</v>
      </c>
      <c r="N17" s="1159" t="s">
        <v>1480</v>
      </c>
      <c r="X17" s="1088"/>
      <c r="AW17" s="1121" t="s">
        <v>101</v>
      </c>
      <c r="AX17" s="1121" t="s">
        <v>101</v>
      </c>
      <c r="AZ17" s="1121" t="s">
        <v>1481</v>
      </c>
      <c r="BB17" s="1121" t="s">
        <v>1482</v>
      </c>
      <c r="BC17" s="1121" t="s">
        <v>1334</v>
      </c>
      <c r="BE17" s="1121">
        <v>2015</v>
      </c>
      <c r="BH17" s="1069" t="s">
        <v>1422</v>
      </c>
      <c r="BJ17" s="1218" t="s">
        <v>1483</v>
      </c>
      <c r="BL17" s="1218" t="s">
        <v>1483</v>
      </c>
      <c r="BN17" s="1069" t="s">
        <v>1484</v>
      </c>
      <c r="BR17" s="1068" t="s">
        <v>1276</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1334</v>
      </c>
      <c r="BE18" s="1121">
        <v>2016</v>
      </c>
      <c r="BH18" s="1069" t="s">
        <v>1436</v>
      </c>
      <c r="BJ18" s="1218" t="s">
        <v>1494</v>
      </c>
      <c r="BL18" s="1218" t="s">
        <v>1494</v>
      </c>
      <c r="BN18" s="1069" t="s">
        <v>1495</v>
      </c>
      <c r="BQ18" s="1433" t="s">
        <v>1306</v>
      </c>
      <c r="BR18" s="1160" t="s">
        <v>1307</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168</v>
      </c>
      <c r="I19" s="1077" t="s">
        <v>1505</v>
      </c>
      <c r="N19" s="1159" t="s">
        <v>1506</v>
      </c>
      <c r="X19" s="1088"/>
      <c r="AW19" s="1121" t="s">
        <v>1491</v>
      </c>
      <c r="AX19" s="1121" t="s">
        <v>1491</v>
      </c>
      <c r="AZ19" s="1068" t="s">
        <v>1507</v>
      </c>
      <c r="BB19" s="1121" t="s">
        <v>1508</v>
      </c>
      <c r="BC19" s="1121" t="s">
        <v>1334</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1265</v>
      </c>
      <c r="I20" s="1077" t="s">
        <v>1517</v>
      </c>
      <c r="N20" s="1159" t="s">
        <v>1518</v>
      </c>
      <c r="AW20" s="1121" t="s">
        <v>1505</v>
      </c>
      <c r="AX20" s="1121" t="s">
        <v>1505</v>
      </c>
      <c r="AZ20" s="1121" t="s">
        <v>1519</v>
      </c>
      <c r="BB20" s="1121" t="s">
        <v>1520</v>
      </c>
      <c r="BC20" s="1121" t="s">
        <v>1451</v>
      </c>
      <c r="BE20" s="1121">
        <v>2018</v>
      </c>
      <c r="BH20" s="1069" t="s">
        <v>1447</v>
      </c>
      <c r="BJ20" s="1069" t="s">
        <v>1374</v>
      </c>
      <c r="BL20" s="1069" t="s">
        <v>1374</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1334</v>
      </c>
      <c r="BE21" s="1121">
        <v>2019</v>
      </c>
      <c r="BH21" s="1069" t="s">
        <v>1454</v>
      </c>
      <c r="BJ21" s="1069" t="s">
        <v>1390</v>
      </c>
      <c r="BL21" s="1069" t="s">
        <v>1390</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1334</v>
      </c>
      <c r="BE22" s="1121">
        <v>2020</v>
      </c>
      <c r="BH22" s="1069" t="s">
        <v>1461</v>
      </c>
      <c r="BJ22" s="1069" t="s">
        <v>1406</v>
      </c>
      <c r="BL22" s="1069" t="s">
        <v>1406</v>
      </c>
      <c r="BQ22" s="1282">
        <v>4190067</v>
      </c>
      <c r="BR22" s="1069" t="s">
        <v>1539</v>
      </c>
      <c r="BS22" s="1430"/>
      <c r="BT22" s="1282">
        <v>4189674</v>
      </c>
      <c r="BU22" s="1069" t="s">
        <v>1540</v>
      </c>
      <c r="BV22" s="1071"/>
      <c r="BW22" s="1071"/>
      <c r="CC22" s="1282">
        <v>4189711</v>
      </c>
      <c r="CD22" s="1069" t="s">
        <v>298</v>
      </c>
    </row>
    <row customHeight="1" ht="21">
      <c r="A23" s="1075" t="s">
        <v>1541</v>
      </c>
      <c r="B23" s="1076">
        <v>2021</v>
      </c>
      <c r="AW23" s="1121" t="s">
        <v>1542</v>
      </c>
      <c r="AX23" s="1121" t="s">
        <v>1542</v>
      </c>
      <c r="AZ23" s="1121" t="s">
        <v>1543</v>
      </c>
      <c r="BB23" s="1121" t="s">
        <v>1544</v>
      </c>
      <c r="BC23" s="1121" t="s">
        <v>1242</v>
      </c>
      <c r="BE23" s="1121">
        <v>2021</v>
      </c>
      <c r="BH23" s="1069" t="s">
        <v>1469</v>
      </c>
      <c r="BJ23" s="1069" t="s">
        <v>1422</v>
      </c>
      <c r="BL23" s="1069" t="s">
        <v>1422</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1436</v>
      </c>
      <c r="BL24" s="1069" t="s">
        <v>1436</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1429</v>
      </c>
      <c r="BB26" s="1121" t="s">
        <v>1565</v>
      </c>
      <c r="BC26" s="1121" t="s">
        <v>1552</v>
      </c>
      <c r="BE26" s="1121">
        <v>2024</v>
      </c>
      <c r="BH26" s="1069" t="s">
        <v>1495</v>
      </c>
      <c r="BJ26" s="1069" t="s">
        <v>1447</v>
      </c>
      <c r="BL26" s="1069" t="s">
        <v>1447</v>
      </c>
      <c r="BQ26" s="1282">
        <v>4190071</v>
      </c>
      <c r="BR26" s="1069" t="s">
        <v>1566</v>
      </c>
      <c r="BS26" s="1430"/>
      <c r="BV26" s="1071"/>
      <c r="BW26" s="1071"/>
    </row>
    <row customHeight="1" ht="11.25">
      <c r="A27" s="1075" t="s">
        <v>1567</v>
      </c>
      <c r="B27" s="1076">
        <v>2025</v>
      </c>
      <c r="J27" s="177" t="s">
        <v>691</v>
      </c>
      <c r="AX27" s="1121" t="s">
        <v>1568</v>
      </c>
      <c r="BB27" s="1121" t="s">
        <v>1569</v>
      </c>
      <c r="BC27" s="1121" t="s">
        <v>1552</v>
      </c>
      <c r="BE27" s="1121">
        <v>2025</v>
      </c>
      <c r="BH27" s="1071" t="s">
        <v>30</v>
      </c>
      <c r="BJ27" s="1069" t="s">
        <v>1454</v>
      </c>
      <c r="BL27" s="1069" t="s">
        <v>1454</v>
      </c>
      <c r="BN27" s="1071" t="s">
        <v>30</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30</v>
      </c>
      <c r="BJ28" s="1069" t="s">
        <v>1461</v>
      </c>
      <c r="BL28" s="1069" t="s">
        <v>1461</v>
      </c>
      <c r="BN28" s="1071" t="s">
        <v>30</v>
      </c>
      <c r="BQ28" s="1282">
        <v>4190073</v>
      </c>
      <c r="BR28" s="1069" t="s">
        <v>1577</v>
      </c>
      <c r="BS28" s="1430"/>
      <c r="BV28" s="1071"/>
      <c r="BW28" s="1071"/>
    </row>
    <row customHeight="1" ht="11.25">
      <c r="A29" s="1075" t="s">
        <v>1578</v>
      </c>
      <c r="D29" s="1105" t="s">
        <v>1579</v>
      </c>
      <c r="E29" s="1106" t="str">
        <f>IF(TEMPLATE_GROUP="","",INDEX(StartDateList,MATCH(TEMPLATE_GROUP,CodeTemplateList,0),1))</f>
        <v>01.01.2024</v>
      </c>
      <c r="F29" s="1106" t="str">
        <f>IF(TEMPLATE_GROUP="","",INDEX(EndDateList,MATCH(TEMPLATE_GROUP,CodeTemplateList,0),1))</f>
        <v>31.12.2025</v>
      </c>
      <c r="H29" s="1107" t="s">
        <v>1580</v>
      </c>
      <c r="AX29" s="1121" t="s">
        <v>1581</v>
      </c>
      <c r="AZ29" s="1121" t="s">
        <v>1226</v>
      </c>
      <c r="BB29" s="1121" t="s">
        <v>1429</v>
      </c>
      <c r="BC29" s="1092"/>
      <c r="BE29" s="1121">
        <v>2027</v>
      </c>
      <c r="BJ29" s="1069" t="s">
        <v>1469</v>
      </c>
      <c r="BL29" s="1069" t="s">
        <v>1469</v>
      </c>
    </row>
    <row customHeight="1" ht="11.25">
      <c r="A30" s="1075" t="s">
        <v>1582</v>
      </c>
      <c r="D30" s="1108"/>
      <c r="E30" s="1109"/>
      <c r="F30" s="1109"/>
      <c r="AX30" s="1121" t="s">
        <v>1583</v>
      </c>
      <c r="AZ30" s="1121" t="s">
        <v>1254</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01.01.2024</v>
      </c>
      <c r="F32" s="1106" t="str">
        <f>IF(TEMPLATE_GROUP="","",INDEX(EndDateList,MATCH(TEMPLATE_GROUP,CodeTemplateList,0),1))</f>
        <v>31.12.2025</v>
      </c>
      <c r="H32" s="1111" t="s">
        <v>1591</v>
      </c>
      <c r="O32" s="1075" t="s">
        <v>1224</v>
      </c>
      <c r="AX32" s="1121" t="s">
        <v>1592</v>
      </c>
      <c r="AZ32" s="1121" t="s">
        <v>1322</v>
      </c>
      <c r="BE32" s="1121">
        <v>2030</v>
      </c>
      <c r="BJ32" s="1069" t="s">
        <v>1477</v>
      </c>
      <c r="BL32" s="1069" t="s">
        <v>1477</v>
      </c>
    </row>
    <row customHeight="1" ht="11.25">
      <c r="A33" s="1075" t="s">
        <v>1593</v>
      </c>
      <c r="O33" s="1075" t="s">
        <v>1251</v>
      </c>
      <c r="AX33" s="1121" t="s">
        <v>1594</v>
      </c>
      <c r="AZ33" s="1121" t="s">
        <v>1225</v>
      </c>
      <c r="BE33" s="1121">
        <v>2031</v>
      </c>
      <c r="BJ33" s="1069" t="s">
        <v>1484</v>
      </c>
      <c r="BL33" s="1069" t="s">
        <v>1484</v>
      </c>
    </row>
    <row customHeight="1" ht="11.25">
      <c r="A34" s="1075" t="s">
        <v>1595</v>
      </c>
      <c r="O34" s="1075" t="s">
        <v>1287</v>
      </c>
      <c r="AX34" s="1121" t="s">
        <v>1596</v>
      </c>
      <c r="BE34" s="1121">
        <v>2032</v>
      </c>
      <c r="BJ34" s="1069" t="s">
        <v>1495</v>
      </c>
      <c r="BL34" s="1069" t="s">
        <v>1495</v>
      </c>
    </row>
    <row customHeight="1" ht="11.25">
      <c r="A35" s="1075" t="s">
        <v>1597</v>
      </c>
      <c r="O35" s="1075" t="s">
        <v>1320</v>
      </c>
      <c r="AX35" s="1121" t="s">
        <v>1598</v>
      </c>
      <c r="AZ35" s="1068" t="s">
        <v>1599</v>
      </c>
      <c r="BE35" s="1121">
        <v>2033</v>
      </c>
      <c r="BL35" s="1069" t="s">
        <v>1600</v>
      </c>
    </row>
    <row customHeight="1" ht="11.25">
      <c r="A36" s="1871" t="s">
        <v>1601</v>
      </c>
      <c r="D36" s="1112" t="s">
        <v>1602</v>
      </c>
      <c r="E36" s="1113" t="s">
        <v>856</v>
      </c>
      <c r="F36" s="1114" t="str">
        <f>INDEX(E37:E41,MATCH(TEMPLATE_SPHERE,F37:F41,0))</f>
        <v>холодного водоснабжения</v>
      </c>
      <c r="G36" s="1114" t="str">
        <f>INDEX(G37:G41,MATCH(TEMPLATE_SPHERE,F37:F41,0))</f>
        <v>холодное водоснабжение</v>
      </c>
      <c r="O36" s="1075" t="s">
        <v>1345</v>
      </c>
      <c r="AX36" s="1121" t="s">
        <v>1603</v>
      </c>
      <c r="AZ36" s="1121" t="s">
        <v>1225</v>
      </c>
      <c r="BE36" s="1121">
        <v>2034</v>
      </c>
      <c r="BL36" s="1069" t="s">
        <v>1604</v>
      </c>
    </row>
    <row customHeight="1" ht="11.25">
      <c r="A37" s="1075" t="s">
        <v>1605</v>
      </c>
      <c r="E37" s="408" t="s">
        <v>1606</v>
      </c>
      <c r="F37" s="1115" t="s">
        <v>810</v>
      </c>
      <c r="G37" s="408" t="s">
        <v>1607</v>
      </c>
      <c r="O37" s="1075" t="s">
        <v>1364</v>
      </c>
      <c r="AX37" s="1121" t="s">
        <v>1608</v>
      </c>
      <c r="AZ37" s="1121" t="s">
        <v>1253</v>
      </c>
      <c r="BE37" s="1121">
        <v>2035</v>
      </c>
    </row>
    <row customHeight="1" ht="11.25">
      <c r="A38" s="1075" t="s">
        <v>1609</v>
      </c>
      <c r="E38" s="408" t="s">
        <v>1610</v>
      </c>
      <c r="F38" s="1116" t="s">
        <v>856</v>
      </c>
      <c r="G38" s="408" t="s">
        <v>1611</v>
      </c>
      <c r="O38" s="1075" t="s">
        <v>1381</v>
      </c>
      <c r="AX38" s="1121" t="s">
        <v>1612</v>
      </c>
      <c r="AZ38" s="1121" t="s">
        <v>1288</v>
      </c>
      <c r="BE38" s="1121">
        <v>2036</v>
      </c>
      <c r="BH38" s="1068" t="s">
        <v>1613</v>
      </c>
      <c r="BJ38" s="1068" t="s">
        <v>1614</v>
      </c>
      <c r="BL38" s="1068" t="s">
        <v>1615</v>
      </c>
      <c r="BN38" s="1068" t="s">
        <v>1616</v>
      </c>
    </row>
    <row customHeight="1" ht="11.25">
      <c r="A39" s="1075" t="s">
        <v>1617</v>
      </c>
      <c r="E39" s="408" t="s">
        <v>1618</v>
      </c>
      <c r="F39" s="1116" t="s">
        <v>909</v>
      </c>
      <c r="G39" s="408" t="s">
        <v>1619</v>
      </c>
      <c r="O39" s="1075" t="s">
        <v>1397</v>
      </c>
      <c r="AX39" s="1121" t="s">
        <v>1620</v>
      </c>
      <c r="AZ39" s="1121" t="s">
        <v>1321</v>
      </c>
      <c r="BE39" s="1121">
        <v>2037</v>
      </c>
      <c r="BH39" s="1069" t="s">
        <v>1621</v>
      </c>
      <c r="BJ39" s="1218" t="s">
        <v>1621</v>
      </c>
      <c r="BL39" s="1218" t="s">
        <v>1621</v>
      </c>
      <c r="BN39" s="1069" t="s">
        <v>1622</v>
      </c>
    </row>
    <row customHeight="1" ht="11.25">
      <c r="A40" s="1075" t="s">
        <v>16</v>
      </c>
      <c r="E40" s="408" t="s">
        <v>1623</v>
      </c>
      <c r="F40" s="1116" t="s">
        <v>896</v>
      </c>
      <c r="G40" s="408" t="s">
        <v>1624</v>
      </c>
      <c r="O40" s="1075" t="s">
        <v>1413</v>
      </c>
      <c r="AX40" s="1121" t="s">
        <v>1625</v>
      </c>
      <c r="BE40" s="1121">
        <v>2038</v>
      </c>
      <c r="BH40" s="1069" t="s">
        <v>1626</v>
      </c>
      <c r="BJ40" s="1218" t="s">
        <v>1029</v>
      </c>
      <c r="BL40" s="1218" t="s">
        <v>1029</v>
      </c>
      <c r="BN40" s="1069" t="s">
        <v>1063</v>
      </c>
    </row>
    <row customHeight="1" ht="11.25">
      <c r="A41" s="1075" t="s">
        <v>1627</v>
      </c>
      <c r="E41" s="408" t="s">
        <v>1628</v>
      </c>
      <c r="F41" s="1116" t="s">
        <v>1629</v>
      </c>
      <c r="G41" s="408" t="s">
        <v>1628</v>
      </c>
      <c r="O41" s="1075" t="s">
        <v>1429</v>
      </c>
      <c r="AX41" s="1121" t="s">
        <v>1630</v>
      </c>
      <c r="AZ41" s="1068" t="s">
        <v>1631</v>
      </c>
      <c r="BE41" s="1121">
        <v>2039</v>
      </c>
      <c r="BH41" s="1069" t="s">
        <v>1632</v>
      </c>
      <c r="BJ41" s="1218" t="s">
        <v>1025</v>
      </c>
      <c r="BL41" s="1218" t="s">
        <v>1025</v>
      </c>
      <c r="BN41" s="1069" t="s">
        <v>1050</v>
      </c>
    </row>
    <row customHeight="1" ht="11.25">
      <c r="A42" s="1075" t="s">
        <v>1633</v>
      </c>
      <c r="AX42" s="1121" t="s">
        <v>1634</v>
      </c>
      <c r="AZ42" s="1121" t="s">
        <v>1224</v>
      </c>
      <c r="BE42" s="1121">
        <v>2040</v>
      </c>
      <c r="BH42" s="1069" t="s">
        <v>1047</v>
      </c>
      <c r="BJ42" s="1218" t="s">
        <v>1027</v>
      </c>
      <c r="BL42" s="1218" t="s">
        <v>1027</v>
      </c>
      <c r="BN42" s="1069" t="s">
        <v>1635</v>
      </c>
    </row>
    <row customHeight="1" ht="11.25">
      <c r="A43" s="1075" t="s">
        <v>1636</v>
      </c>
      <c r="AX43" s="1121" t="s">
        <v>1637</v>
      </c>
      <c r="AZ43" s="1121" t="s">
        <v>1251</v>
      </c>
      <c r="BE43" s="1121">
        <v>2041</v>
      </c>
      <c r="BH43" s="1069" t="s">
        <v>1638</v>
      </c>
      <c r="BJ43" s="1218" t="s">
        <v>1632</v>
      </c>
      <c r="BL43" s="1218" t="s">
        <v>1632</v>
      </c>
      <c r="BN43" s="1069" t="s">
        <v>1639</v>
      </c>
    </row>
    <row customHeight="1" ht="11.25">
      <c r="A44" s="1075" t="s">
        <v>1640</v>
      </c>
      <c r="G44" s="1095">
        <f>YEAR(TODAY())</f>
        <v>2024</v>
      </c>
      <c r="I44" s="800" t="s">
        <v>1641</v>
      </c>
      <c r="J44" s="1090" t="s">
        <v>1642</v>
      </c>
      <c r="K44" s="1090" t="s">
        <v>1643</v>
      </c>
      <c r="AX44" s="1121" t="s">
        <v>1644</v>
      </c>
      <c r="AZ44" s="1121" t="s">
        <v>1287</v>
      </c>
      <c r="BE44" s="1121">
        <v>2042</v>
      </c>
      <c r="BH44" s="1069" t="s">
        <v>1645</v>
      </c>
      <c r="BJ44" s="1218" t="s">
        <v>1047</v>
      </c>
      <c r="BL44" s="1218" t="s">
        <v>1047</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1320</v>
      </c>
      <c r="BE45" s="1121">
        <v>2043</v>
      </c>
      <c r="BH45" s="1069" t="s">
        <v>1654</v>
      </c>
      <c r="BJ45" s="1218" t="s">
        <v>1041</v>
      </c>
      <c r="BL45" s="1218" t="s">
        <v>1041</v>
      </c>
      <c r="BN45" s="1069" t="s">
        <v>1655</v>
      </c>
    </row>
    <row customHeight="1" ht="11.25">
      <c r="A46" s="1075" t="s">
        <v>1656</v>
      </c>
      <c r="E46" s="408" t="s">
        <v>28</v>
      </c>
      <c r="F46" s="1115" t="s">
        <v>1657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1658</v>
      </c>
      <c r="AZ46" s="1121" t="s">
        <v>1345</v>
      </c>
      <c r="BE46" s="1121">
        <v>2044</v>
      </c>
      <c r="BH46" s="1069" t="s">
        <v>1050</v>
      </c>
      <c r="BJ46" s="1218" t="s">
        <v>1031</v>
      </c>
      <c r="BL46" s="1218" t="s">
        <v>1031</v>
      </c>
      <c r="BN46" s="1069" t="s">
        <v>1659</v>
      </c>
    </row>
    <row customHeight="1" ht="11.25">
      <c r="A47" s="1075" t="s">
        <v>1660</v>
      </c>
      <c r="E47" s="408" t="s">
        <v>35</v>
      </c>
      <c r="F47" s="1116" t="s">
        <v>1661</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1662</v>
      </c>
      <c r="AZ47" s="1121" t="s">
        <v>1364</v>
      </c>
      <c r="BE47" s="1121">
        <v>2045</v>
      </c>
      <c r="BH47" s="1069" t="s">
        <v>1635</v>
      </c>
      <c r="BJ47" s="1218" t="s">
        <v>1033</v>
      </c>
      <c r="BL47" s="1218" t="s">
        <v>1033</v>
      </c>
      <c r="BN47" s="1069" t="s">
        <v>1663</v>
      </c>
    </row>
    <row customHeight="1" ht="11.25">
      <c r="A48" s="1075" t="s">
        <v>1664</v>
      </c>
      <c r="E48" s="408" t="s">
        <v>1665</v>
      </c>
      <c r="F48" s="1116" t="s">
        <v>1666</v>
      </c>
      <c r="G48" s="1117" t="str">
        <f>_xlfn.IFERROR(IF(f_year="","01.01."&amp;CURRENT_YEAR,"01.01."&amp;f_year),"01.01."&amp;CURRENT_YEAR)</f>
        <v>01.01.2024</v>
      </c>
      <c r="H48" s="1117" t="str">
        <f>_xlfn.IFERROR(IF(f_year="","31.12."&amp;CURRENT_YEAR,"31.12."&amp;f_year),"31.12."&amp;CURRENT_YEAR)</f>
        <v>31.12.2024</v>
      </c>
      <c r="I48" s="1743">
        <f>IF(f_year="",TRUE,FALSE)</f>
        <v>1</v>
      </c>
      <c r="J48" s="1746" t="s">
        <v>1667</v>
      </c>
      <c r="K48" s="1747"/>
      <c r="AX48" s="1121" t="s">
        <v>1668</v>
      </c>
      <c r="AZ48" s="1121" t="s">
        <v>1381</v>
      </c>
      <c r="BE48" s="1121">
        <v>2046</v>
      </c>
      <c r="BH48" s="1069" t="s">
        <v>1639</v>
      </c>
      <c r="BJ48" s="1218" t="s">
        <v>1035</v>
      </c>
      <c r="BL48" s="1218" t="s">
        <v>1035</v>
      </c>
      <c r="BN48" s="1069" t="s">
        <v>1669</v>
      </c>
    </row>
    <row customHeight="1" ht="11.25">
      <c r="A49" s="1075" t="s">
        <v>1670</v>
      </c>
      <c r="E49" s="408" t="s">
        <v>1671</v>
      </c>
      <c r="F49" s="1116" t="s">
        <v>1672</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1673</v>
      </c>
      <c r="AZ49" s="1121" t="s">
        <v>1397</v>
      </c>
      <c r="BE49" s="1121">
        <v>2047</v>
      </c>
      <c r="BH49" s="1069" t="s">
        <v>1051</v>
      </c>
      <c r="BJ49" s="1218" t="s">
        <v>1037</v>
      </c>
      <c r="BL49" s="1218" t="s">
        <v>1037</v>
      </c>
    </row>
    <row customHeight="1" ht="11.25">
      <c r="A50" s="1075" t="s">
        <v>1674</v>
      </c>
      <c r="E50" s="408" t="s">
        <v>1675</v>
      </c>
      <c r="F50" s="1116" t="s">
        <v>1021</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1676</v>
      </c>
      <c r="AZ50" s="1121" t="s">
        <v>1413</v>
      </c>
      <c r="BE50" s="1121">
        <v>2048</v>
      </c>
      <c r="BH50" s="1069" t="s">
        <v>1646</v>
      </c>
      <c r="BJ50" s="1218" t="s">
        <v>1039</v>
      </c>
      <c r="BL50" s="1218" t="s">
        <v>1039</v>
      </c>
    </row>
    <row customHeight="1" ht="11.25">
      <c r="A51" s="1075" t="s">
        <v>1677</v>
      </c>
      <c r="E51" s="408" t="s">
        <v>1678</v>
      </c>
      <c r="F51" s="1116" t="s">
        <v>1649</v>
      </c>
      <c r="G51" s="1117" t="str">
        <f>_xlfn.IFERROR(IF(TITLE_PERIOD_START="","01.01."&amp;CURRENT_YEAR,"01.01."&amp;YEAR(TITLE_PERIOD_START)),"01.01."&amp;CURRENT_YEAR)</f>
        <v>01.01.2024</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1429</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01.01.2024</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1684</v>
      </c>
      <c r="AZ52" s="1121" t="s">
        <v>1225</v>
      </c>
      <c r="BE52" s="1121">
        <v>2050</v>
      </c>
      <c r="BH52" s="1069" t="s">
        <v>1659</v>
      </c>
      <c r="BJ52" s="1218" t="s">
        <v>1050</v>
      </c>
      <c r="BL52" s="1218" t="s">
        <v>1050</v>
      </c>
    </row>
    <row customHeight="1" ht="11.25">
      <c r="A53" s="1075" t="s">
        <v>1685</v>
      </c>
      <c r="E53" s="408" t="s">
        <v>1686</v>
      </c>
      <c r="F53" s="1116" t="s">
        <v>1686</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1227</v>
      </c>
      <c r="BE55" s="1121">
        <v>2053</v>
      </c>
      <c r="BH55" s="1071" t="s">
        <v>30</v>
      </c>
      <c r="BJ55" s="1218" t="s">
        <v>1051</v>
      </c>
      <c r="BL55" s="1218" t="s">
        <v>1051</v>
      </c>
    </row>
    <row customHeight="1" ht="11.25">
      <c r="A56" s="1075" t="s">
        <v>1694</v>
      </c>
      <c r="D56" s="1119" t="s">
        <v>1695</v>
      </c>
      <c r="E56" s="1096" t="s">
        <v>114</v>
      </c>
      <c r="F56" s="1075" t="s">
        <v>1696</v>
      </c>
      <c r="AX56" s="1121" t="s">
        <v>1697</v>
      </c>
      <c r="AZ56" s="1121" t="s">
        <v>1255</v>
      </c>
      <c r="BE56" s="1121">
        <v>2054</v>
      </c>
      <c r="BH56" s="1071" t="s">
        <v>30</v>
      </c>
      <c r="BJ56" s="1218" t="s">
        <v>1646</v>
      </c>
      <c r="BL56" s="1218" t="s">
        <v>1646</v>
      </c>
    </row>
    <row customHeight="1" ht="11.25">
      <c r="A57" s="1075" t="s">
        <v>1698</v>
      </c>
      <c r="D57" s="1119" t="s">
        <v>1699</v>
      </c>
      <c r="E57" s="1096" t="s">
        <v>114</v>
      </c>
      <c r="F57" s="1075" t="s">
        <v>1696</v>
      </c>
      <c r="AX57" s="1121" t="s">
        <v>1700</v>
      </c>
      <c r="AZ57" s="1121" t="s">
        <v>1290</v>
      </c>
      <c r="BE57" s="1121">
        <v>2055</v>
      </c>
      <c r="BJ57" s="1218" t="s">
        <v>1655</v>
      </c>
      <c r="BL57" s="1218" t="s">
        <v>1655</v>
      </c>
    </row>
    <row customHeight="1" ht="11.25">
      <c r="A58" s="1075" t="s">
        <v>1701</v>
      </c>
      <c r="D58" s="1119" t="s">
        <v>1702</v>
      </c>
      <c r="E58" s="1096" t="s">
        <v>114</v>
      </c>
      <c r="F58" s="1075" t="s">
        <v>1696</v>
      </c>
      <c r="AX58" s="1121" t="s">
        <v>1703</v>
      </c>
      <c r="BE58" s="1121">
        <v>2056</v>
      </c>
      <c r="BJ58" s="1218" t="s">
        <v>1659</v>
      </c>
      <c r="BL58" s="1218" t="s">
        <v>1659</v>
      </c>
    </row>
    <row customHeight="1" ht="11.25">
      <c r="A59" s="1075" t="s">
        <v>1704</v>
      </c>
      <c r="D59" s="1119" t="s">
        <v>134</v>
      </c>
      <c r="E59" s="1096" t="s">
        <v>1592</v>
      </c>
      <c r="F59" s="1075" t="s">
        <v>1705</v>
      </c>
      <c r="AX59" s="1121" t="s">
        <v>1706</v>
      </c>
      <c r="AZ59" s="1068" t="s">
        <v>1707</v>
      </c>
      <c r="BE59" s="1121">
        <v>2057</v>
      </c>
      <c r="BJ59" s="1218" t="s">
        <v>1663</v>
      </c>
      <c r="BL59" s="1218" t="s">
        <v>1663</v>
      </c>
    </row>
    <row customHeight="1" ht="11.25">
      <c r="A60" s="1075" t="s">
        <v>1708</v>
      </c>
      <c r="D60" s="1119" t="s">
        <v>1709</v>
      </c>
      <c r="E60" s="1096" t="s">
        <v>1592</v>
      </c>
      <c r="F60" s="1075" t="s">
        <v>1705</v>
      </c>
      <c r="AX60" s="1121" t="s">
        <v>1710</v>
      </c>
      <c r="AZ60" s="1121" t="s">
        <v>1228</v>
      </c>
      <c r="BE60" s="1121">
        <v>2058</v>
      </c>
      <c r="BJ60" s="1218" t="s">
        <v>1669</v>
      </c>
      <c r="BL60" s="1218" t="s">
        <v>1669</v>
      </c>
    </row>
    <row customHeight="1" ht="11.25">
      <c r="A61" s="1075" t="s">
        <v>1711</v>
      </c>
      <c r="D61" s="1119" t="s">
        <v>1712</v>
      </c>
      <c r="E61" s="1096" t="s">
        <v>1592</v>
      </c>
      <c r="F61" s="1075" t="s">
        <v>1705</v>
      </c>
      <c r="AX61" s="1121" t="s">
        <v>1713</v>
      </c>
      <c r="AZ61" s="1121" t="s">
        <v>1256</v>
      </c>
      <c r="BE61" s="1121">
        <v>2059</v>
      </c>
      <c r="BL61" s="1218" t="s">
        <v>1043</v>
      </c>
    </row>
    <row customHeight="1" ht="11.25">
      <c r="A62" s="1075" t="s">
        <v>1714</v>
      </c>
      <c r="D62" s="1119" t="s">
        <v>133</v>
      </c>
      <c r="E62" s="1096">
        <v>30</v>
      </c>
      <c r="F62" s="1075" t="s">
        <v>1705</v>
      </c>
      <c r="AZ62" s="1121" t="s">
        <v>1291</v>
      </c>
      <c r="BE62" s="1121">
        <v>2060</v>
      </c>
      <c r="BL62" s="1218" t="s">
        <v>1045</v>
      </c>
    </row>
    <row customHeight="1" ht="11.25">
      <c r="A63" s="1075" t="s">
        <v>1715</v>
      </c>
      <c r="D63" s="1119" t="s">
        <v>1716</v>
      </c>
      <c r="E63" s="1096">
        <v>30</v>
      </c>
      <c r="F63" s="1075" t="s">
        <v>1705</v>
      </c>
      <c r="AZ63" s="1121" t="s">
        <v>1323</v>
      </c>
      <c r="BE63" s="1121">
        <v>2061</v>
      </c>
    </row>
    <row customHeight="1" ht="11.25">
      <c r="A64" s="1075" t="s">
        <v>1717</v>
      </c>
      <c r="D64" s="1119" t="s">
        <v>1718</v>
      </c>
      <c r="E64" s="1096">
        <v>30</v>
      </c>
      <c r="F64" s="1075" t="s">
        <v>1705</v>
      </c>
      <c r="AZ64" s="1121" t="s">
        <v>1346</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1229</v>
      </c>
      <c r="BE67" s="1121">
        <v>2065</v>
      </c>
    </row>
    <row customHeight="1" ht="11.25">
      <c r="A68" s="1075" t="s">
        <v>1723</v>
      </c>
      <c r="AZ68" s="1121" t="s">
        <v>1257</v>
      </c>
      <c r="BE68" s="1121">
        <v>2066</v>
      </c>
      <c r="BH68" s="1068" t="s">
        <v>1724</v>
      </c>
      <c r="BJ68" s="1068" t="s">
        <v>1725</v>
      </c>
      <c r="BL68" s="1068" t="s">
        <v>1726</v>
      </c>
      <c r="BN68" s="1068" t="s">
        <v>1727</v>
      </c>
    </row>
    <row customHeight="1" ht="11.25">
      <c r="A69" s="1075" t="s">
        <v>1728</v>
      </c>
      <c r="AZ69" s="1121" t="s">
        <v>1292</v>
      </c>
      <c r="BE69" s="1121">
        <v>2067</v>
      </c>
      <c r="BH69" s="1069" t="s">
        <v>1729</v>
      </c>
      <c r="BI69" s="1118" t="s">
        <v>112</v>
      </c>
      <c r="BJ69" s="1069" t="s">
        <v>1730</v>
      </c>
      <c r="BK69" s="1118" t="s">
        <v>112</v>
      </c>
      <c r="BL69" s="1069" t="s">
        <v>1731</v>
      </c>
      <c r="BM69" s="1071" t="s">
        <v>112</v>
      </c>
      <c r="BN69" s="1069" t="s">
        <v>1732</v>
      </c>
    </row>
    <row customHeight="1" ht="11.25">
      <c r="A70" s="1075" t="s">
        <v>1733</v>
      </c>
      <c r="AZ70" s="1121" t="s">
        <v>1324</v>
      </c>
      <c r="BE70" s="1121">
        <v>2068</v>
      </c>
      <c r="BH70" s="1069" t="s">
        <v>1734</v>
      </c>
      <c r="BJ70" s="1069" t="s">
        <v>1735</v>
      </c>
      <c r="BL70" s="1069" t="s">
        <v>1736</v>
      </c>
      <c r="BN70" s="1069" t="s">
        <v>1737</v>
      </c>
    </row>
    <row customHeight="1" ht="11.25">
      <c r="A71" s="1075" t="s">
        <v>1738</v>
      </c>
      <c r="AZ71" s="1121" t="s">
        <v>1326</v>
      </c>
      <c r="BE71" s="1121">
        <v>2069</v>
      </c>
      <c r="BH71" s="1069" t="s">
        <v>1739</v>
      </c>
      <c r="BI71" s="1118" t="s">
        <v>92</v>
      </c>
      <c r="BJ71" s="1069" t="s">
        <v>1740</v>
      </c>
      <c r="BK71" s="1118" t="s">
        <v>92</v>
      </c>
      <c r="BL71" s="1069" t="s">
        <v>1741</v>
      </c>
      <c r="BM71" s="1071" t="s">
        <v>92</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114</v>
      </c>
      <c r="BJ73" s="1069" t="s">
        <v>1748</v>
      </c>
      <c r="BK73" s="1118" t="s">
        <v>114</v>
      </c>
      <c r="BL73" s="1069" t="s">
        <v>1749</v>
      </c>
      <c r="BM73" s="1071" t="s">
        <v>114</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1238</v>
      </c>
      <c r="BH76" s="1069" t="s">
        <v>1760</v>
      </c>
      <c r="BJ76" s="1069" t="s">
        <v>1761</v>
      </c>
      <c r="BL76" s="1069" t="s">
        <v>1762</v>
      </c>
    </row>
    <row customHeight="1" ht="11.25">
      <c r="A77" s="1075" t="s">
        <v>1763</v>
      </c>
      <c r="AZ77" s="1121" t="s">
        <v>1267</v>
      </c>
    </row>
    <row customHeight="1" ht="11.25">
      <c r="A78" s="1075" t="s">
        <v>1764</v>
      </c>
      <c r="AZ78" s="1121" t="s">
        <v>1299</v>
      </c>
    </row>
    <row customHeight="1" ht="11.25">
      <c r="A79" s="1075" t="s">
        <v>1765</v>
      </c>
      <c r="AZ79" s="1121" t="s">
        <v>1330</v>
      </c>
      <c r="BH79" s="1068" t="s">
        <v>1766</v>
      </c>
      <c r="BJ79" s="1068" t="s">
        <v>1767</v>
      </c>
      <c r="BL79" s="1068" t="s">
        <v>1768</v>
      </c>
    </row>
    <row customHeight="1" ht="11.25">
      <c r="A80" s="1075" t="s">
        <v>1769</v>
      </c>
      <c r="AZ80" s="1121" t="s">
        <v>1351</v>
      </c>
      <c r="BH80" s="1069" t="s">
        <v>1770</v>
      </c>
      <c r="BJ80" s="1069" t="s">
        <v>1771</v>
      </c>
      <c r="BL80" s="1069" t="s">
        <v>1772</v>
      </c>
    </row>
    <row customHeight="1" ht="11.25">
      <c r="A81" s="1075" t="s">
        <v>1773</v>
      </c>
      <c r="AZ81" s="1121" t="s">
        <v>1368</v>
      </c>
      <c r="BH81" s="1069" t="s">
        <v>1774</v>
      </c>
      <c r="BJ81" s="1069" t="s">
        <v>1775</v>
      </c>
      <c r="BL81" s="1069" t="s">
        <v>1776</v>
      </c>
    </row>
    <row customHeight="1" ht="11.25">
      <c r="A82" s="1075" t="s">
        <v>1777</v>
      </c>
      <c r="AZ82" s="1121" t="s">
        <v>1383</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1789</v>
      </c>
      <c r="AZ86" s="1121" t="s">
        <v>1790</v>
      </c>
      <c r="BH86" s="1068" t="s">
        <v>1791</v>
      </c>
      <c r="BJ86" s="1068" t="s">
        <v>1792</v>
      </c>
      <c r="BL86" s="1068" t="s">
        <v>1793</v>
      </c>
    </row>
    <row customHeight="1" ht="11.25">
      <c r="A87" s="1075" t="s">
        <v>1794</v>
      </c>
      <c r="AZ87" s="1121" t="s">
        <v>1795</v>
      </c>
      <c r="BH87" s="1069" t="s">
        <v>1796</v>
      </c>
      <c r="BJ87" s="1069" t="s">
        <v>1797</v>
      </c>
      <c r="BL87" s="1069" t="s">
        <v>1798</v>
      </c>
    </row>
    <row customHeight="1" ht="11.25">
      <c r="A88" s="1075" t="s">
        <v>1799</v>
      </c>
      <c r="AZ88" s="1607"/>
      <c r="BH88" s="1069" t="s">
        <v>1800</v>
      </c>
      <c r="BJ88" s="1069" t="s">
        <v>1801</v>
      </c>
      <c r="BL88" s="1069" t="s">
        <v>1802</v>
      </c>
    </row>
    <row customHeight="1" ht="11.25">
      <c r="A89" s="1075" t="s">
        <v>1803</v>
      </c>
      <c r="AZ89" s="1068" t="s">
        <v>1804</v>
      </c>
    </row>
    <row customHeight="1" ht="11.25">
      <c r="A90" s="1075" t="s">
        <v>1805</v>
      </c>
      <c r="AZ90" s="1121" t="s">
        <v>1021</v>
      </c>
    </row>
    <row customHeight="1" ht="11.25">
      <c r="A91" s="1075" t="s">
        <v>1806</v>
      </c>
      <c r="AZ91" s="1121" t="s">
        <v>1057</v>
      </c>
      <c r="BH91" s="1068" t="s">
        <v>1807</v>
      </c>
      <c r="BJ91" s="1068" t="s">
        <v>1808</v>
      </c>
      <c r="BL91" s="1068" t="s">
        <v>1809</v>
      </c>
    </row>
    <row customHeight="1" ht="11.25">
      <c r="AZ92" s="1121" t="s">
        <v>1810</v>
      </c>
      <c r="BH92" s="1069" t="s">
        <v>1811</v>
      </c>
      <c r="BJ92" s="1069" t="s">
        <v>1812</v>
      </c>
      <c r="BL92" s="1069" t="s">
        <v>1813</v>
      </c>
    </row>
    <row customHeight="1" ht="11.25">
      <c r="AZ93" s="1121" t="s">
        <v>1814</v>
      </c>
      <c r="BH93" s="1069" t="s">
        <v>1815</v>
      </c>
      <c r="BJ93" s="1069" t="s">
        <v>1816</v>
      </c>
      <c r="BL93" s="1069" t="s">
        <v>1817</v>
      </c>
    </row>
    <row customHeight="1" ht="11.25">
      <c r="AZ94" s="1121" t="s">
        <v>1818</v>
      </c>
    </row>
    <row r="96" customHeight="1" ht="11.25">
      <c r="AZ96" s="1068" t="s">
        <v>1819</v>
      </c>
      <c r="BH96" s="1068" t="s">
        <v>1820</v>
      </c>
      <c r="BJ96" s="1068" t="s">
        <v>1821</v>
      </c>
      <c r="BL96" s="1068" t="s">
        <v>1822</v>
      </c>
      <c r="BN96" s="1068" t="s">
        <v>1823</v>
      </c>
    </row>
    <row customHeight="1" ht="11.25">
      <c r="AZ97" s="1902" t="s">
        <v>1824</v>
      </c>
      <c r="BA97" s="1903" t="s">
        <v>1825</v>
      </c>
      <c r="BH97" s="1069" t="s">
        <v>1826</v>
      </c>
      <c r="BJ97" s="1069" t="s">
        <v>1827</v>
      </c>
      <c r="BL97" s="1069" t="s">
        <v>1828</v>
      </c>
      <c r="BN97" s="1069" t="s">
        <v>1829</v>
      </c>
    </row>
    <row customHeight="1" ht="11.25">
      <c r="AZ98" s="1902" t="s">
        <v>1830</v>
      </c>
      <c r="BA98" s="1903" t="s">
        <v>1831</v>
      </c>
      <c r="BH98" s="1069" t="s">
        <v>1832</v>
      </c>
      <c r="BJ98" s="1069" t="s">
        <v>1833</v>
      </c>
      <c r="BL98" s="1069" t="s">
        <v>1834</v>
      </c>
      <c r="BN98" s="1069" t="s">
        <v>1835</v>
      </c>
    </row>
    <row customHeight="1" ht="22.5">
      <c r="AZ99" s="1902" t="s">
        <v>1836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1837</v>
      </c>
      <c r="BJ99" s="1069" t="s">
        <v>1838</v>
      </c>
      <c r="BL99" s="1069" t="s">
        <v>1839</v>
      </c>
      <c r="BN99" s="1069" t="s">
        <v>1840</v>
      </c>
    </row>
    <row customHeight="1" ht="22.5">
      <c r="AZ100" s="1902" t="s">
        <v>1841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1429</v>
      </c>
      <c r="BL100" s="1069" t="s">
        <v>1429</v>
      </c>
      <c r="BN100" s="1069" t="s">
        <v>1842</v>
      </c>
    </row>
    <row customHeight="1" ht="22.5">
      <c r="AZ101" s="1902" t="s">
        <v>1843</v>
      </c>
      <c r="BA101" s="1903" t="s">
        <v>1844</v>
      </c>
      <c r="BN101" s="1069" t="s">
        <v>1845</v>
      </c>
    </row>
    <row customHeight="1" ht="22.5">
      <c r="AZ102" s="1902" t="s">
        <v>1846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1847</v>
      </c>
    </row>
    <row customHeight="1" ht="11.25">
      <c r="AZ103" s="1902" t="s">
        <v>1848</v>
      </c>
      <c r="BA103" s="1903" t="s">
        <v>1849</v>
      </c>
      <c r="BN103" s="1069" t="s">
        <v>1850</v>
      </c>
    </row>
    <row customHeight="1" ht="11.25">
      <c r="BN104" s="1069" t="s">
        <v>1851</v>
      </c>
    </row>
    <row customHeight="1" ht="11.25">
      <c r="AZ105" s="1693" t="s">
        <v>1852</v>
      </c>
    </row>
    <row customHeight="1" ht="11.25">
      <c r="AZ106" s="1121" t="s">
        <v>1853</v>
      </c>
    </row>
    <row customHeight="1" ht="11.25">
      <c r="AZ107" s="1121" t="s">
        <v>1854</v>
      </c>
      <c r="BH107" s="1068" t="s">
        <v>1855</v>
      </c>
      <c r="BJ107" s="1068" t="s">
        <v>1856</v>
      </c>
      <c r="BL107" s="1068" t="s">
        <v>1857</v>
      </c>
      <c r="BN107" s="1068" t="s">
        <v>1858</v>
      </c>
    </row>
    <row customHeight="1" ht="11.25">
      <c r="AZ108" s="1121" t="s">
        <v>573</v>
      </c>
      <c r="BH108" s="1069" t="s">
        <v>1859</v>
      </c>
      <c r="BJ108" s="1069" t="s">
        <v>1860</v>
      </c>
      <c r="BL108" s="1069" t="s">
        <v>1514</v>
      </c>
      <c r="BN108" s="1069" t="s">
        <v>1861</v>
      </c>
    </row>
    <row customHeight="1" ht="11.25">
      <c r="BH109" s="1069" t="s">
        <v>1862</v>
      </c>
    </row>
    <row customHeight="1" ht="11.25">
      <c r="AZ110" s="1693" t="s">
        <v>1863</v>
      </c>
      <c r="BH110" s="1069" t="s">
        <v>1862</v>
      </c>
    </row>
    <row customHeight="1" ht="11.25">
      <c r="AZ111" s="1902" t="s">
        <v>1824</v>
      </c>
      <c r="BA111" s="1903" t="s">
        <v>1825</v>
      </c>
    </row>
    <row customHeight="1" ht="11.25">
      <c r="AZ112" s="1902" t="s">
        <v>1830</v>
      </c>
      <c r="BA112" s="1903" t="s">
        <v>1831</v>
      </c>
    </row>
    <row customHeight="1" ht="22.5">
      <c r="AZ113" s="1902" t="s">
        <v>1836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1864</v>
      </c>
    </row>
    <row customHeight="1" ht="22.5">
      <c r="AZ115" s="1902" t="s">
        <v>1846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1225</v>
      </c>
    </row>
    <row customHeight="1" ht="11.25">
      <c r="AZ116" s="1902" t="s">
        <v>1848</v>
      </c>
      <c r="BA116" s="1903" t="s">
        <v>1849</v>
      </c>
      <c r="BH116" s="1069" t="s">
        <v>1253</v>
      </c>
    </row>
    <row customHeight="1" ht="11.25">
      <c r="BH117" s="1069" t="s">
        <v>1288</v>
      </c>
    </row>
    <row customHeight="1" ht="11.25">
      <c r="BH118" s="1069"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F80DF-BCDE-63CC-5D2A-A9F0A422274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Ненецкий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90</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ИМУП «ПОСЖИЛКОМСЕРВИС»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1865</v>
      </c>
      <c r="F13" s="1522" t="s">
        <v>311</v>
      </c>
      <c r="G13" s="475"/>
      <c r="H13" s="1534"/>
      <c r="J13" s="456">
        <v>19</v>
      </c>
    </row>
    <row customHeight="1" ht="19.95">
      <c r="A14" s="503"/>
      <c r="B14" s="503"/>
      <c r="C14" s="458"/>
      <c r="D14" s="1524" t="s">
        <v>711</v>
      </c>
      <c r="E14" s="1525" t="s">
        <v>1866</v>
      </c>
      <c r="F14" s="1527"/>
      <c r="G14" s="1526" t="s">
        <v>1867</v>
      </c>
      <c r="H14" s="1534"/>
      <c r="J14" s="456">
        <v>19</v>
      </c>
    </row>
    <row customHeight="1" ht="19.95">
      <c r="A15" s="503"/>
      <c r="B15" s="503"/>
      <c r="C15" s="458"/>
      <c r="D15" s="1524" t="s">
        <v>312</v>
      </c>
      <c r="E15" s="1525" t="s">
        <v>1868</v>
      </c>
      <c r="F15" s="1527"/>
      <c r="G15" s="1526" t="s">
        <v>1869</v>
      </c>
      <c r="H15" s="1534"/>
      <c r="J15" s="456">
        <v>19</v>
      </c>
    </row>
    <row customHeight="1" ht="24">
      <c r="A16" s="503"/>
      <c r="B16" s="503"/>
      <c r="C16" s="458"/>
      <c r="D16" s="1524" t="s">
        <v>315</v>
      </c>
      <c r="E16" s="1523" t="s">
        <v>1870</v>
      </c>
      <c r="F16" s="1532"/>
      <c r="G16" s="475" t="s">
        <v>1871</v>
      </c>
      <c r="H16" s="1534"/>
      <c r="J16" s="456">
        <v>23</v>
      </c>
    </row>
    <row customHeight="1" ht="48.29999999999999">
      <c r="A17" s="503"/>
      <c r="B17" s="503"/>
      <c r="C17" s="458"/>
      <c r="D17" s="1521">
        <v>3</v>
      </c>
      <c r="E17" s="1528" t="s">
        <v>1872</v>
      </c>
      <c r="F17" s="1527"/>
      <c r="G17" s="475" t="s">
        <v>1873</v>
      </c>
      <c r="H17" s="1534"/>
      <c r="J17" s="456">
        <v>46</v>
      </c>
    </row>
    <row customHeight="1" ht="48.29999999999999">
      <c r="A18" s="1476">
        <v>1</v>
      </c>
      <c r="B18" s="503"/>
      <c r="C18" s="1478"/>
      <c r="D18" s="1521" t="s">
        <v>93</v>
      </c>
      <c r="E18" s="1528" t="s">
        <v>1874</v>
      </c>
      <c r="F18" s="1527"/>
      <c r="G18" s="475" t="s">
        <v>1873</v>
      </c>
      <c r="H18" s="1534"/>
      <c r="I18" s="853"/>
      <c r="J18" s="456">
        <v>46</v>
      </c>
    </row>
    <row customHeight="1" ht="23.25">
      <c r="A19" s="503"/>
      <c r="B19" s="503"/>
      <c r="C19" s="458"/>
      <c r="D19" s="1521" t="s">
        <v>114</v>
      </c>
      <c r="E19" s="1528" t="s">
        <v>1875</v>
      </c>
      <c r="F19" s="1522" t="s">
        <v>311</v>
      </c>
      <c r="G19" s="2472" t="s">
        <v>1876</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94</v>
      </c>
      <c r="E22" s="475" t="s">
        <v>1877</v>
      </c>
      <c r="F22" s="1527"/>
      <c r="G22" s="475" t="s">
        <v>1878</v>
      </c>
      <c r="H22" s="1533"/>
      <c r="J22" s="502">
        <v>25</v>
      </c>
    </row>
    <row s="502" customFormat="1" customHeight="1" ht="19.95">
      <c r="A23" s="503"/>
      <c r="B23" s="503"/>
      <c r="C23" s="503"/>
      <c r="D23" s="1521" t="s">
        <v>95</v>
      </c>
      <c r="E23" s="1528" t="s">
        <v>1879</v>
      </c>
      <c r="F23" s="1532"/>
      <c r="G23" s="475" t="s">
        <v>1880</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9D53B-C2C4-290B-73ED-FB9E47B383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1881</v>
      </c>
      <c r="G1" s="1632" t="s">
        <v>51</v>
      </c>
      <c r="H1" s="1632" t="s">
        <v>53</v>
      </c>
      <c r="IU1" s="1156" t="s">
        <v>14</v>
      </c>
    </row>
    <row s="1851" customFormat="1" customHeight="1" ht="22.5" hidden="1">
      <c r="A2" s="832"/>
      <c r="B2" s="1161">
        <v>1</v>
      </c>
      <c r="C2" s="1161"/>
      <c r="D2" s="1929" t="s">
        <v>691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90</v>
      </c>
      <c r="F8" s="1541" t="s">
        <v>1881</v>
      </c>
      <c r="G8" s="1541" t="s">
        <v>51</v>
      </c>
      <c r="H8" s="1541" t="s">
        <v>53</v>
      </c>
      <c r="I8" s="1541" t="s">
        <v>1882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29787-5E44-7C72-977C-B98A4BD7F7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691</v>
      </c>
      <c r="E2" s="1890"/>
      <c r="F2" s="1893" t="str">
        <f>IF(ROIV_INFO_NAME="","",ROIV_INFO_NAME)</f>
        <v>ИМУП «ПОСЖИЛКОМСЕРВИС»</v>
      </c>
      <c r="G2" s="1918" t="s">
        <v>30</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1884</v>
      </c>
      <c r="H9" s="1538" t="s">
        <v>1885</v>
      </c>
      <c r="I9" s="1538" t="s">
        <v>1886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ИМУП «ПОСЖИЛКОМСЕРВИС»</v>
      </c>
      <c r="G10" s="1733" t="s">
        <v>30</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77A1C-7C2F-188F-9C31-CDEE72B6BA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691</v>
      </c>
      <c r="E2" s="1905"/>
      <c r="F2" s="1907" t="str">
        <f>IF(ROIV_INFO_NAME="","",ROIV_INFO_NAME)</f>
        <v>ИМУП «ПОСЖИЛКОМСЕРВИС»</v>
      </c>
      <c r="G2" s="1733" t="s">
        <v>30</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90</v>
      </c>
      <c r="F8" s="2479" t="s">
        <v>1888</v>
      </c>
      <c r="G8" s="2481" t="s">
        <v>1889</v>
      </c>
      <c r="H8" s="2482"/>
      <c r="I8" s="2483"/>
      <c r="J8" s="2479" t="s">
        <v>1890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1884</v>
      </c>
      <c r="H9" s="1895" t="s">
        <v>1885</v>
      </c>
      <c r="I9" s="1895" t="s">
        <v>1886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ИМУП «ПОСЖИЛКОМСЕРВИС»</v>
      </c>
      <c r="G10" s="1734" t="s">
        <v>30</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CEB4B-E5D8-8DDB-59BE-958C75DC05F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691</v>
      </c>
      <c r="E2" s="2128">
        <v>1</v>
      </c>
      <c r="F2" s="2304" t="str">
        <f>IF(region_name="","",region_name)</f>
        <v>Ненецкий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1891</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90</v>
      </c>
      <c r="F11" s="2493" t="s">
        <v>309</v>
      </c>
      <c r="G11" s="2493" t="s">
        <v>1892</v>
      </c>
      <c r="H11" s="2493"/>
      <c r="I11" s="2493" t="s">
        <v>1893</v>
      </c>
      <c r="J11" s="2493"/>
      <c r="K11" s="2493"/>
      <c r="L11" s="2493" t="s">
        <v>1894</v>
      </c>
      <c r="M11" s="2481" t="s">
        <v>1895</v>
      </c>
      <c r="N11" s="2492"/>
      <c r="O11" s="1625"/>
      <c r="P11" s="1625"/>
      <c r="Q11" s="1610">
        <v>42</v>
      </c>
    </row>
    <row s="1820" customFormat="1" customHeight="1" ht="29.25">
      <c r="A12" s="1156"/>
      <c r="B12" s="1161"/>
      <c r="C12" s="1156"/>
      <c r="D12" s="1496"/>
      <c r="E12" s="2479"/>
      <c r="F12" s="2493"/>
      <c r="G12" s="1910" t="s">
        <v>1896</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Ненецкий автономный округ</v>
      </c>
      <c r="G13" s="2488"/>
      <c r="H13" s="2495"/>
      <c r="I13" s="475"/>
      <c r="J13" s="1906">
        <v>1</v>
      </c>
      <c r="K13" s="1919"/>
      <c r="L13" s="1920"/>
      <c r="M13" s="1920"/>
      <c r="N13" s="2489" t="s">
        <v>1897</v>
      </c>
      <c r="O13" s="1536"/>
      <c r="P13" s="512"/>
      <c r="Q13" s="424">
        <v>22</v>
      </c>
    </row>
    <row s="1851" customFormat="1" customHeight="1" ht="23.25">
      <c r="A14" s="2100"/>
      <c r="B14" s="1161"/>
      <c r="C14" s="1161"/>
      <c r="D14" s="802"/>
      <c r="E14" s="2128"/>
      <c r="F14" s="2487"/>
      <c r="G14" s="2488"/>
      <c r="H14" s="2496"/>
      <c r="I14" s="422"/>
      <c r="J14" s="1501"/>
      <c r="K14" s="1501" t="s">
        <v>1891</v>
      </c>
      <c r="L14" s="1544"/>
      <c r="M14" s="1544"/>
      <c r="N14" s="2490"/>
      <c r="O14" s="1536"/>
      <c r="P14" s="512"/>
      <c r="Q14" s="424">
        <v>22</v>
      </c>
    </row>
    <row s="1851" customFormat="1" customHeight="1" ht="23.25">
      <c r="A15" s="2100"/>
      <c r="B15" s="1161"/>
      <c r="C15" s="413"/>
      <c r="D15" s="802"/>
      <c r="E15" s="422"/>
      <c r="F15" s="1501" t="s">
        <v>1883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40129-360A-5388-3393-129943BE91C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90</v>
      </c>
      <c r="E9" s="2210" t="s">
        <v>1899</v>
      </c>
      <c r="F9" s="2210"/>
      <c r="G9" s="2210"/>
      <c r="H9" s="2210"/>
      <c r="I9" s="2210"/>
      <c r="M9" s="122">
        <v>28</v>
      </c>
    </row>
    <row customHeight="1" ht="24">
      <c r="D10" s="2210"/>
      <c r="E10" s="128" t="s">
        <v>1900</v>
      </c>
      <c r="F10" s="128" t="s">
        <v>1901</v>
      </c>
      <c r="G10" s="128" t="s">
        <v>1902</v>
      </c>
      <c r="H10" s="128" t="s">
        <v>395</v>
      </c>
      <c r="I10" s="2210"/>
      <c r="M10" s="122">
        <v>23</v>
      </c>
    </row>
    <row customHeight="1" ht="12" hidden="1">
      <c r="D11" s="88" t="s">
        <v>112</v>
      </c>
      <c r="E11" s="88" t="s">
        <v>93</v>
      </c>
      <c r="F11" s="88" t="s">
        <v>114</v>
      </c>
      <c r="G11" s="88" t="s">
        <v>94</v>
      </c>
      <c r="H11" s="88" t="s">
        <v>95</v>
      </c>
      <c r="I11" s="88" t="s">
        <v>115</v>
      </c>
      <c r="M11" s="122">
        <v>0</v>
      </c>
    </row>
    <row s="1824" customFormat="1" customHeight="1" ht="26.25">
      <c r="A12" s="146" t="s">
        <v>92</v>
      </c>
      <c r="B12" s="126" t="s">
        <v>30</v>
      </c>
      <c r="C12" s="127"/>
      <c r="D12" s="129" t="s">
        <v>112</v>
      </c>
      <c r="E12" s="382"/>
      <c r="F12" s="382"/>
      <c r="G12" s="1735" t="s">
        <v>30</v>
      </c>
      <c r="H12" s="383"/>
      <c r="I12" s="2170" t="s">
        <v>1903</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1904</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A4F8A-A106-71E7-012F-512F500B0D4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1905</v>
      </c>
      <c r="E7" s="2499"/>
      <c r="F7" s="268"/>
      <c r="J7" s="70">
        <v>22</v>
      </c>
    </row>
    <row customHeight="1" ht="3">
      <c r="C8" s="93"/>
      <c r="D8" s="71"/>
      <c r="E8" s="71"/>
      <c r="J8" s="70">
        <v>3</v>
      </c>
    </row>
    <row customHeight="1" ht="16.8">
      <c r="C9" s="93"/>
      <c r="D9" s="106" t="s">
        <v>90</v>
      </c>
      <c r="E9" s="261" t="s">
        <v>1906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19FA9-5F3D-78A4-C362-537559F05D9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90</v>
      </c>
      <c r="E9" s="109" t="s">
        <v>292</v>
      </c>
      <c r="M9" s="70">
        <v>16</v>
      </c>
    </row>
    <row customHeight="1" ht="12.75">
      <c r="C10" s="93"/>
      <c r="D10" s="88" t="s">
        <v>112</v>
      </c>
      <c r="E10" s="88" t="s">
        <v>113</v>
      </c>
      <c r="M10" s="70">
        <v>12</v>
      </c>
    </row>
    <row customHeight="1" ht="15" hidden="1">
      <c r="C11" s="93"/>
      <c r="D11" s="114">
        <v>0</v>
      </c>
      <c r="E11" s="150"/>
      <c r="M11" s="70">
        <v>0</v>
      </c>
    </row>
    <row customHeight="1" ht="14.699999999999998">
      <c r="C12" s="93"/>
      <c r="D12" s="110"/>
      <c r="E12" s="108" t="s">
        <v>1907</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81199-AF6A-3457-8426-2F62CD6C87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256FD-8479-CF7B-4BA9-6E7C4F8F5F6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691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691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691</v>
      </c>
      <c r="D23" s="2109" t="s">
        <v>112</v>
      </c>
      <c r="E23" s="2110"/>
      <c r="F23" s="2108" t="s">
        <v>19</v>
      </c>
      <c r="G23" s="2558"/>
      <c r="H23" s="2128">
        <v>1</v>
      </c>
      <c r="I23" s="2560" t="str">
        <f>IF(U23="","",INDEX(TERRITORY_MR_LIST,MATCH(U23,TERRITORY_LIST_ID,0)))</f>
        <v/>
      </c>
      <c r="J23" s="2108" t="s">
        <v>19</v>
      </c>
      <c r="K23" s="833"/>
      <c r="L23" s="1783" t="s">
        <v>112</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691</v>
      </c>
      <c r="H29" s="2104">
        <v>1</v>
      </c>
      <c r="I29" s="2563" t="str">
        <f>IF(U29="","",INDEX(TERRITORY_MR_LIST,MATCH(U29,TERRITORY_LIST_ID,0)))</f>
        <v/>
      </c>
      <c r="J29" s="2108" t="s">
        <v>19</v>
      </c>
      <c r="K29" s="833"/>
      <c r="L29" s="1783" t="s">
        <v>112</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691</v>
      </c>
      <c r="L34" s="1730" t="s">
        <v>112</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30</v>
      </c>
      <c r="G48" s="475"/>
      <c r="H48" s="476"/>
      <c r="I48" s="853"/>
    </row>
    <row s="456" customFormat="1" customHeight="1" ht="22.5">
      <c r="A49" s="2203"/>
      <c r="B49" s="503"/>
      <c r="C49" s="2214"/>
      <c r="D49" s="441" t="str">
        <f>D47&amp;".2"</f>
        <v>5.1.2</v>
      </c>
      <c r="E49" s="440" t="s">
        <v>322</v>
      </c>
      <c r="F49" s="1733" t="s">
        <v>30</v>
      </c>
      <c r="G49" s="445" t="s">
        <v>323</v>
      </c>
      <c r="H49" s="476"/>
      <c r="I49" s="853"/>
    </row>
    <row s="456" customFormat="1" customHeight="1" ht="22.5">
      <c r="A50" s="2203"/>
      <c r="B50" s="503"/>
      <c r="C50" s="2214"/>
      <c r="D50" s="441" t="str">
        <f>D47&amp;".3"</f>
        <v>5.1.3</v>
      </c>
      <c r="E50" s="440" t="s">
        <v>324</v>
      </c>
      <c r="F50" s="1978" t="s">
        <v>30</v>
      </c>
      <c r="G50" s="475"/>
      <c r="H50" s="476"/>
      <c r="I50" s="853"/>
    </row>
    <row s="456" customFormat="1" customHeight="1" ht="22.5">
      <c r="A51" s="2203"/>
      <c r="B51" s="503"/>
      <c r="C51" s="2214"/>
      <c r="D51" s="441" t="str">
        <f>D47&amp;".4"</f>
        <v>5.1.4</v>
      </c>
      <c r="E51" s="440" t="s">
        <v>325</v>
      </c>
      <c r="F51" s="1978" t="s">
        <v>30</v>
      </c>
      <c r="G51" s="445" t="s">
        <v>326</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68</v>
      </c>
      <c r="K56" s="1826" t="s">
        <v>30</v>
      </c>
      <c r="L56" s="90"/>
      <c r="M56" s="1637"/>
      <c r="N56" s="1637"/>
      <c r="O56" s="1637"/>
      <c r="P56" s="517" t="s">
        <v>397</v>
      </c>
      <c r="Q56" s="517" t="s">
        <v>398</v>
      </c>
      <c r="R56" s="518" t="s">
        <v>399</v>
      </c>
      <c r="S56" s="1637" t="s">
        <v>400</v>
      </c>
      <c r="T56" s="1637"/>
      <c r="U56" s="1637"/>
      <c r="V56" s="1637"/>
    </row>
    <row r="58" s="1816" customFormat="1" customHeight="1" ht="11.25">
      <c r="A58" s="1816" t="s">
        <v>1925</v>
      </c>
    </row>
    <row r="60" s="1636" customFormat="1" customHeight="1" ht="14.25">
      <c r="C60" s="1689"/>
      <c r="D60" s="1870"/>
      <c r="E60" s="1778" t="s">
        <v>30</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1926</v>
      </c>
    </row>
    <row r="64" s="1824" customFormat="1" customHeight="1" ht="15">
      <c r="A64" s="146" t="s">
        <v>92</v>
      </c>
      <c r="B64" s="126" t="s">
        <v>30</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68</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68</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30</v>
      </c>
      <c r="R91" s="2514" t="s">
        <v>30</v>
      </c>
      <c r="S91" s="2514" t="s">
        <v>30</v>
      </c>
      <c r="T91" s="2514" t="s">
        <v>30</v>
      </c>
      <c r="U91" s="2514" t="s">
        <v>30</v>
      </c>
      <c r="V91" s="2514" t="s">
        <v>30</v>
      </c>
      <c r="W91" s="2514" t="s">
        <v>30</v>
      </c>
      <c r="X91" s="2514" t="s">
        <v>30</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112</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30</v>
      </c>
      <c r="R102" s="2514" t="s">
        <v>30</v>
      </c>
      <c r="S102" s="2514" t="s">
        <v>30</v>
      </c>
      <c r="T102" s="2514" t="s">
        <v>30</v>
      </c>
      <c r="U102" s="2514" t="s">
        <v>30</v>
      </c>
      <c r="V102" s="2514" t="s">
        <v>30</v>
      </c>
      <c r="W102" s="2514" t="s">
        <v>30</v>
      </c>
      <c r="X102" s="2514" t="s">
        <v>30</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30</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112</v>
      </c>
      <c r="E115" s="2378" t="s">
        <v>108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30</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30</v>
      </c>
      <c r="F120" s="1169" t="s">
        <v>30</v>
      </c>
      <c r="G120" s="1169" t="s">
        <v>1942</v>
      </c>
      <c r="H120" s="652" t="s">
        <v>30</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30</v>
      </c>
      <c r="F123" s="1169" t="s">
        <v>30</v>
      </c>
      <c r="G123" s="1169" t="s">
        <v>1942</v>
      </c>
      <c r="H123" s="652" t="s">
        <v>30</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c r="A127" s="624"/>
      <c r="B127" s="625"/>
      <c r="C127" s="625"/>
      <c r="D127" s="2579" t="s">
        <v>112</v>
      </c>
      <c r="E127" s="2378" t="s">
        <v>108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30</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30</v>
      </c>
      <c r="F132" s="1169" t="s">
        <v>30</v>
      </c>
      <c r="G132" s="1169" t="s">
        <v>1942</v>
      </c>
      <c r="H132" s="652" t="s">
        <v>30</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112</v>
      </c>
      <c r="G139" s="2576" t="s">
        <v>30</v>
      </c>
      <c r="H139" s="290"/>
      <c r="I139" s="638" t="s">
        <v>112</v>
      </c>
      <c r="J139" s="1808" t="s">
        <v>1945</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112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30</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112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112</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68</v>
      </c>
      <c r="L154" s="2109"/>
      <c r="M154" s="2109" t="s">
        <v>112</v>
      </c>
      <c r="N154" s="2505" t="str">
        <f>IF(Z154="","",INDEX(TERRITORY_MR_LIST,MATCH(Z154,TERRITORY_LIST_ID,0)))</f>
        <v/>
      </c>
      <c r="O154" s="2186" t="s">
        <v>68</v>
      </c>
      <c r="P154" s="2109"/>
      <c r="Q154" s="2109" t="s">
        <v>112</v>
      </c>
      <c r="R154" s="2503" t="s">
        <v>30</v>
      </c>
      <c r="S154" s="2108" t="s">
        <v>68</v>
      </c>
      <c r="T154" s="1812"/>
      <c r="U154" s="1812" t="s">
        <v>112</v>
      </c>
      <c r="V154" s="1844" t="s">
        <v>30</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68</v>
      </c>
      <c r="L160" s="2109"/>
      <c r="M160" s="2109" t="s">
        <v>112</v>
      </c>
      <c r="N160" s="2505" t="str">
        <f>IF(Z160="","",INDEX(TERRITORY_MR_LIST,MATCH(Z160,TERRITORY_LIST_ID,0)))</f>
        <v/>
      </c>
      <c r="O160" s="2186" t="s">
        <v>68</v>
      </c>
      <c r="P160" s="2109"/>
      <c r="Q160" s="2109" t="s">
        <v>112</v>
      </c>
      <c r="R160" s="2503" t="s">
        <v>30</v>
      </c>
      <c r="S160" s="2108" t="s">
        <v>68</v>
      </c>
      <c r="T160" s="1812"/>
      <c r="U160" s="1812" t="s">
        <v>112</v>
      </c>
      <c r="V160" s="1844" t="s">
        <v>30</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112</v>
      </c>
      <c r="N165" s="2505" t="str">
        <f>IF(Z165="","",INDEX(TERRITORY_MR_LIST,MATCH(Z165,TERRITORY_LIST_ID,0)))</f>
        <v/>
      </c>
      <c r="O165" s="2186" t="s">
        <v>68</v>
      </c>
      <c r="P165" s="2109"/>
      <c r="Q165" s="2109" t="s">
        <v>112</v>
      </c>
      <c r="R165" s="2503" t="s">
        <v>30</v>
      </c>
      <c r="S165" s="2108" t="s">
        <v>68</v>
      </c>
      <c r="T165" s="1812"/>
      <c r="U165" s="1812" t="s">
        <v>112</v>
      </c>
      <c r="V165" s="1844" t="s">
        <v>30</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112</v>
      </c>
      <c r="R169" s="2503" t="s">
        <v>30</v>
      </c>
      <c r="S169" s="2108" t="s">
        <v>68</v>
      </c>
      <c r="T169" s="1812"/>
      <c r="U169" s="1812" t="s">
        <v>112</v>
      </c>
      <c r="V169" s="1844" t="s">
        <v>30</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112</v>
      </c>
      <c r="V172" s="1844" t="s">
        <v>30</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68</v>
      </c>
      <c r="L176" s="2109"/>
      <c r="M176" s="2109" t="s">
        <v>112</v>
      </c>
      <c r="N176" s="2505" t="str">
        <f>IF(Z176="","",INDEX(TERRITORY_MR_LIST,MATCH(Z176,TERRITORY_LIST_ID,0)))</f>
        <v/>
      </c>
      <c r="O176" s="2186" t="s">
        <v>68</v>
      </c>
      <c r="P176" s="2109"/>
      <c r="Q176" s="2109" t="s">
        <v>112</v>
      </c>
      <c r="R176" s="2503" t="s">
        <v>30</v>
      </c>
      <c r="S176" s="2407" t="s">
        <v>19</v>
      </c>
      <c r="T176" s="1803"/>
      <c r="U176" s="1803" t="s">
        <v>112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68</v>
      </c>
      <c r="L182" s="2109"/>
      <c r="M182" s="2109" t="s">
        <v>112</v>
      </c>
      <c r="N182" s="2505" t="str">
        <f>IF(Z182="","",INDEX(TERRITORY_MR_LIST,MATCH(Z182,TERRITORY_LIST_ID,0)))</f>
        <v/>
      </c>
      <c r="O182" s="2186" t="s">
        <v>68</v>
      </c>
      <c r="P182" s="2109"/>
      <c r="Q182" s="2109" t="s">
        <v>112</v>
      </c>
      <c r="R182" s="2503" t="s">
        <v>30</v>
      </c>
      <c r="S182" s="2407" t="s">
        <v>19</v>
      </c>
      <c r="T182" s="1803"/>
      <c r="U182" s="1803" t="s">
        <v>112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112</v>
      </c>
      <c r="N187" s="2505" t="str">
        <f>IF(Z187="","",INDEX(TERRITORY_MR_LIST,MATCH(Z187,TERRITORY_LIST_ID,0)))</f>
        <v/>
      </c>
      <c r="O187" s="2186" t="s">
        <v>68</v>
      </c>
      <c r="P187" s="2109"/>
      <c r="Q187" s="2109" t="s">
        <v>112</v>
      </c>
      <c r="R187" s="2503" t="s">
        <v>30</v>
      </c>
      <c r="S187" s="2407" t="s">
        <v>19</v>
      </c>
      <c r="T187" s="1803"/>
      <c r="U187" s="1803" t="s">
        <v>112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112</v>
      </c>
      <c r="R191" s="2503" t="s">
        <v>30</v>
      </c>
      <c r="S191" s="2407" t="s">
        <v>19</v>
      </c>
      <c r="T191" s="1803"/>
      <c r="U191" s="1803" t="s">
        <v>112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68</v>
      </c>
      <c r="M202" s="2186" t="s">
        <v>68</v>
      </c>
      <c r="N202" s="1565"/>
      <c r="O202" s="2109" t="s">
        <v>112</v>
      </c>
      <c r="P202" s="2518"/>
      <c r="Q202" s="1581"/>
      <c r="R202" s="2186" t="s">
        <v>68</v>
      </c>
      <c r="S202" s="2186" t="s">
        <v>68</v>
      </c>
      <c r="T202" s="1856"/>
      <c r="U202" s="2109" t="s">
        <v>112</v>
      </c>
      <c r="V202" s="2525" t="str">
        <f>IF(AK202="","",INDEX(TERRITORY_MR_LIST,MATCH(AK202,TERRITORY_LIST_ID,0)))</f>
        <v/>
      </c>
      <c r="W202" s="1582"/>
      <c r="X202" s="2186" t="s">
        <v>68</v>
      </c>
      <c r="Y202" s="2186" t="s">
        <v>19</v>
      </c>
      <c r="Z202" s="1565"/>
      <c r="AA202" s="2109" t="s">
        <v>112</v>
      </c>
      <c r="AB202" s="2527"/>
      <c r="AC202" s="1583"/>
      <c r="AD202" s="2186" t="s">
        <v>68</v>
      </c>
      <c r="AE202" s="2186" t="s">
        <v>19</v>
      </c>
      <c r="AF202" s="1563"/>
      <c r="AG202" s="1812" t="s">
        <v>112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9BCCC-2FF3-D447-D462-7CCD37B2FB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810</v>
      </c>
      <c r="E1" s="981" t="s">
        <v>856</v>
      </c>
      <c r="F1" s="981" t="s">
        <v>909</v>
      </c>
      <c r="G1" s="981" t="s">
        <v>896</v>
      </c>
      <c r="H1" s="981" t="s">
        <v>1629</v>
      </c>
    </row>
    <row customHeight="1" ht="9">
      <c r="A2" s="984" t="s">
        <v>1956</v>
      </c>
      <c r="B2" s="984"/>
      <c r="C2" s="985" t="str">
        <f>INDEX(TEMPLATE_NUMBER_FORM_LIST,MATCH(TEMPLATE_SPHERE,TEMPLATE_SPHERE_LIST,0))</f>
        <v>10</v>
      </c>
      <c r="D2" s="984" t="s">
        <v>1479</v>
      </c>
      <c r="E2" s="984" t="s">
        <v>152</v>
      </c>
      <c r="F2" s="986" t="s">
        <v>152</v>
      </c>
      <c r="G2" s="984" t="s">
        <v>152</v>
      </c>
      <c r="H2" s="987"/>
    </row>
    <row customHeight="1" ht="63">
      <c r="A3" s="847"/>
      <c r="B3" s="847" t="s">
        <v>112</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1958</v>
      </c>
      <c r="B4" s="847" t="s">
        <v>113</v>
      </c>
      <c r="C4" s="985" t="str">
        <f>IF(TEMPLATE_SPHERE="HEAT",D4,IF(TEMPLATE_SPHERE="TKO",H4,E4))</f>
        <v>Форма 1. Информация об организации, осуществляющей холодное водоснабжение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1960</v>
      </c>
    </row>
    <row customHeight="1" ht="117">
      <c r="A5" s="847" t="s">
        <v>1961</v>
      </c>
      <c r="B5" s="847" t="s">
        <v>92</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1963</v>
      </c>
    </row>
    <row customHeight="1" ht="90">
      <c r="A6" s="847" t="s">
        <v>1964</v>
      </c>
      <c r="B6" s="847" t="s">
        <v>93</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1965</v>
      </c>
      <c r="B7" s="847" t="s">
        <v>114</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1966</v>
      </c>
      <c r="E7" s="847" t="s">
        <v>1967</v>
      </c>
      <c r="F7" s="987"/>
      <c r="G7" s="987"/>
      <c r="H7" s="987"/>
    </row>
    <row customHeight="1" ht="108">
      <c r="A8" s="847" t="s">
        <v>1968</v>
      </c>
      <c r="B8" s="847" t="s">
        <v>94</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1167</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2015</v>
      </c>
      <c r="B31" s="847"/>
      <c r="C31" s="985" t="str">
        <f>IF(TEMPLATE_SPHERE="HEAT",D31,IF(TEMPLATE_SPHERE="TKO",H31,E31))</f>
        <v>Форма 1. Информация об организации, осуществляющей холодное водоснабжение (общая информация)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2017</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5804F4-CF44-30AC-FD32-A66E9A038C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810</v>
      </c>
      <c r="D2" s="842" t="s">
        <v>856</v>
      </c>
      <c r="E2" s="842" t="s">
        <v>909</v>
      </c>
      <c r="F2" s="842" t="s">
        <v>896</v>
      </c>
      <c r="G2" s="842" t="s">
        <v>1629</v>
      </c>
      <c r="H2" s="844"/>
      <c r="I2" s="844"/>
      <c r="J2" s="844"/>
      <c r="K2" s="844"/>
      <c r="L2" s="844"/>
      <c r="M2" s="844"/>
      <c r="N2" s="844"/>
      <c r="O2" s="842" t="s">
        <v>810</v>
      </c>
      <c r="P2" s="842" t="s">
        <v>856</v>
      </c>
      <c r="Q2" s="842" t="s">
        <v>896</v>
      </c>
      <c r="R2" s="842" t="s">
        <v>909</v>
      </c>
      <c r="S2" s="842" t="s">
        <v>1629</v>
      </c>
      <c r="T2" s="842" t="s">
        <v>810</v>
      </c>
      <c r="U2" s="842" t="s">
        <v>856</v>
      </c>
      <c r="V2" s="842" t="s">
        <v>896</v>
      </c>
      <c r="W2" s="842" t="s">
        <v>909</v>
      </c>
      <c r="X2" s="842" t="s">
        <v>1629</v>
      </c>
      <c r="Y2" s="842"/>
      <c r="Z2" s="842" t="s">
        <v>810</v>
      </c>
      <c r="AA2" s="851" t="s">
        <v>856</v>
      </c>
      <c r="AB2" s="842" t="s">
        <v>896</v>
      </c>
      <c r="AC2" s="842" t="s">
        <v>909</v>
      </c>
      <c r="AD2" s="842" t="s">
        <v>1629</v>
      </c>
    </row>
    <row customHeight="1" ht="162">
      <c r="A3" s="846" t="s">
        <v>28</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35</v>
      </c>
      <c r="B11" s="900">
        <v>1</v>
      </c>
      <c r="C11" s="2600" t="s">
        <v>1568</v>
      </c>
      <c r="D11" s="2600" t="s">
        <v>1564</v>
      </c>
      <c r="E11" s="2600" t="s">
        <v>1662</v>
      </c>
      <c r="F11" s="2600" t="s">
        <v>2031</v>
      </c>
      <c r="G11" s="2600"/>
      <c r="H11" s="899" t="s">
        <v>2032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312</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738</v>
      </c>
      <c r="R25" s="958" t="s">
        <v>312</v>
      </c>
      <c r="S25" s="958"/>
      <c r="T25" s="965" t="s">
        <v>2069</v>
      </c>
      <c r="U25" s="847" t="s">
        <v>2069</v>
      </c>
      <c r="V25" s="847" t="s">
        <v>2069</v>
      </c>
      <c r="W25" s="847" t="s">
        <v>2069</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2070</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2071</v>
      </c>
      <c r="V26" s="965" t="s">
        <v>2071</v>
      </c>
      <c r="W26" s="965" t="s">
        <v>2071</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2072</v>
      </c>
      <c r="R27" s="958" t="s">
        <v>723</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2079</v>
      </c>
      <c r="P31" s="958" t="s">
        <v>734</v>
      </c>
      <c r="Q31" s="958" t="s">
        <v>2079</v>
      </c>
      <c r="R31" s="958" t="s">
        <v>734</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736</v>
      </c>
      <c r="Q32" s="958" t="s">
        <v>2082</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744</v>
      </c>
      <c r="Q40" s="958" t="s">
        <v>2105</v>
      </c>
      <c r="R40" s="958" t="s">
        <v>744</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2116</v>
      </c>
      <c r="P43" s="958" t="s">
        <v>748</v>
      </c>
      <c r="Q43" s="958" t="s">
        <v>2116</v>
      </c>
      <c r="R43" s="958" t="s">
        <v>748</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92</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2148</v>
      </c>
      <c r="U52" s="844" t="s">
        <v>2149</v>
      </c>
      <c r="V52" s="844" t="s">
        <v>2150</v>
      </c>
      <c r="W52" s="844" t="s">
        <v>2151</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329</v>
      </c>
      <c r="Q53" s="958" t="s">
        <v>329</v>
      </c>
      <c r="R53" s="958" t="s">
        <v>329</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93</v>
      </c>
      <c r="Q54" s="958" t="s">
        <v>93</v>
      </c>
      <c r="R54" s="958" t="s">
        <v>93</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2155</v>
      </c>
      <c r="V56" s="844" t="s">
        <v>2155</v>
      </c>
      <c r="W56" s="844" t="s">
        <v>2155</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2157</v>
      </c>
      <c r="V57" s="844" t="s">
        <v>2157</v>
      </c>
      <c r="W57" s="844" t="s">
        <v>2157</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114</v>
      </c>
      <c r="Q59" s="958" t="s">
        <v>114</v>
      </c>
      <c r="R59" s="958" t="s">
        <v>114</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94</v>
      </c>
      <c r="P60" s="958" t="s">
        <v>94</v>
      </c>
      <c r="Q60" s="958" t="s">
        <v>94</v>
      </c>
      <c r="R60" s="958" t="s">
        <v>94</v>
      </c>
      <c r="S60" s="958"/>
      <c r="T60" s="844" t="s">
        <v>631</v>
      </c>
      <c r="U60" s="844" t="s">
        <v>631</v>
      </c>
      <c r="V60" s="844" t="s">
        <v>631</v>
      </c>
      <c r="W60" s="844" t="s">
        <v>631</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95</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115</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151</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152</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153</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115</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115</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95</v>
      </c>
      <c r="P78" s="958"/>
      <c r="Q78" s="958"/>
      <c r="R78" s="958"/>
      <c r="S78" s="958"/>
      <c r="T78" s="844" t="s">
        <v>636</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115</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151</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152</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153</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154</v>
      </c>
      <c r="P88" s="958"/>
      <c r="Q88" s="958"/>
      <c r="R88" s="958"/>
      <c r="S88" s="958"/>
      <c r="T88" s="844" t="s">
        <v>668</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676</v>
      </c>
      <c r="U89" s="844" t="s">
        <v>676</v>
      </c>
      <c r="V89" s="844" t="s">
        <v>676</v>
      </c>
      <c r="W89" s="844" t="s">
        <v>676</v>
      </c>
      <c r="X89" s="844"/>
      <c r="Y89" s="1001"/>
      <c r="Z89" s="847"/>
      <c r="AA89" s="850"/>
      <c r="AB89" s="847"/>
      <c r="AC89" s="847"/>
      <c r="AD89" s="847"/>
    </row>
    <row customHeight="1" ht="27">
      <c r="A90" s="846"/>
      <c r="B90" s="900">
        <v>73</v>
      </c>
      <c r="C90" s="844" t="s">
        <v>2210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156</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155</v>
      </c>
      <c r="Q91" s="958" t="s">
        <v>155</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156</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101</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101</v>
      </c>
      <c r="P95" s="958"/>
      <c r="Q95" s="958"/>
      <c r="R95" s="958"/>
      <c r="S95" s="958"/>
      <c r="T95" s="844" t="s">
        <v>2219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2228</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2229</v>
      </c>
      <c r="P100" s="958"/>
      <c r="Q100" s="958"/>
      <c r="R100" s="958"/>
      <c r="S100" s="958"/>
      <c r="T100" s="844" t="s">
        <v>2230</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2231</v>
      </c>
      <c r="P101" s="958"/>
      <c r="Q101" s="958"/>
      <c r="R101" s="958"/>
      <c r="S101" s="958"/>
      <c r="T101" s="844" t="s">
        <v>2232</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2233</v>
      </c>
      <c r="D148" s="844" t="s">
        <v>1573</v>
      </c>
      <c r="E148" s="844" t="s">
        <v>1673</v>
      </c>
      <c r="F148" s="844" t="s">
        <v>2234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EB7D-BEA9-9FE6-DB39-F6170549C1F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2237</v>
      </c>
      <c r="M5" s="2604"/>
      <c r="N5" s="2604"/>
      <c r="O5" s="2604"/>
      <c r="P5" s="2604"/>
      <c r="Q5" s="2604"/>
      <c r="R5" s="2604"/>
      <c r="S5" s="2604"/>
      <c r="T5" s="2604"/>
      <c r="U5" s="2604"/>
      <c r="V5" s="1244"/>
      <c r="AD5" s="1156">
        <v>64</v>
      </c>
    </row>
    <row customHeight="1" ht="14.699999999999998">
      <c r="J6" s="377"/>
      <c r="K6" s="377"/>
      <c r="L6" s="2605" t="str">
        <f>IF(org=0,"Не определено",org)</f>
        <v>ИМУП «ПОСЖИЛКОМСЕРВИС»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45</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27.04.2024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689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46</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90</v>
      </c>
      <c r="M15" s="2210" t="s">
        <v>431</v>
      </c>
      <c r="N15" s="302"/>
      <c r="O15" s="2275" t="s">
        <v>2238</v>
      </c>
      <c r="P15" s="2276"/>
      <c r="Q15" s="2276"/>
      <c r="R15" s="2276"/>
      <c r="S15" s="2276"/>
      <c r="T15" s="2276"/>
      <c r="U15" s="2277"/>
      <c r="V15" s="2278" t="s">
        <v>433</v>
      </c>
      <c r="W15" s="2281" t="s">
        <v>1147</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112</v>
      </c>
      <c r="M18" s="1256" t="s">
        <v>113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68</v>
      </c>
      <c r="U25" s="2603"/>
      <c r="V25" s="2108" t="s">
        <v>19</v>
      </c>
      <c r="W25" s="326"/>
      <c r="X25" s="2254" t="s">
        <v>415</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2240</v>
      </c>
      <c r="B32" s="1364"/>
      <c r="C32" s="1364"/>
      <c r="D32" s="1364"/>
      <c r="E32" s="1364" t="s">
        <v>107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2241</v>
      </c>
      <c r="N35" s="2286"/>
      <c r="O35" s="2286"/>
      <c r="P35" s="2286"/>
      <c r="Q35" s="2286"/>
      <c r="R35" s="2286"/>
      <c r="S35" s="2286"/>
      <c r="T35" s="2286"/>
      <c r="U35" s="2286"/>
      <c r="V35" s="2286"/>
      <c r="W35" s="2286"/>
      <c r="X35" s="2286"/>
      <c r="AD35" s="1156">
        <v>27</v>
      </c>
    </row>
    <row customHeight="1" ht="109.19999999999999">
      <c r="H36" s="538"/>
      <c r="I36" s="1304"/>
      <c r="M36" s="2286" t="s">
        <v>2242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706D5-676A-38F3-DFD5-D0479D4968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1B07F-2F51-69E2-9998-7BA43934DA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A686D-F66F-AB81-14B2-4A91065B6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211CB-894F-ED28-38A9-C1FDADA89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F1075-D4B6-953D-E1CB-212981605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5C6C3-2F1D-23D9-D747-0A6F157458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0108E-38D7-E9FA-E5E4-7CA8EA8054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C2685-3DBC-A652-0201-4EBCF3C217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FCBAA-5D97-3EB2-1E3F-B7A440196B5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28</v>
      </c>
      <c r="C2" s="754"/>
      <c r="D2" s="765"/>
      <c r="E2" s="837"/>
    </row>
    <row customHeight="1" ht="11.25">
      <c r="A3" s="2621"/>
      <c r="B3" s="2622" t="s">
        <v>35</v>
      </c>
      <c r="C3" s="754"/>
      <c r="D3" s="765"/>
      <c r="E3" s="837"/>
    </row>
    <row customHeight="1" ht="11.25">
      <c r="A4" s="2623"/>
      <c r="B4" s="767" t="s">
        <v>1671</v>
      </c>
      <c r="C4" s="754"/>
      <c r="D4" s="765"/>
      <c r="E4" s="837"/>
    </row>
    <row customHeight="1" ht="11.25">
      <c r="A5" s="2624"/>
      <c r="B5" s="767" t="s">
        <v>1665</v>
      </c>
      <c r="C5" s="2625" t="s">
        <v>2010</v>
      </c>
      <c r="D5" s="2626" t="s">
        <v>2247</v>
      </c>
      <c r="E5" s="837"/>
    </row>
    <row s="1851" customFormat="1" customHeight="1" ht="11.25">
      <c r="A6" s="2627"/>
      <c r="B6" s="767" t="s">
        <v>1675</v>
      </c>
      <c r="C6" s="754"/>
      <c r="D6" s="765"/>
      <c r="E6" s="837"/>
    </row>
    <row customHeight="1" ht="11.25">
      <c r="A7" s="2628"/>
      <c r="B7" s="767" t="s">
        <v>1682</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77CF5-2F4E-8AE7-6DC6-E729510352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C869B-4824-A105-C084-57099B50C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2A924-A2D7-CECB-9A3E-16B6001B4E53}" mc:Ignorable="x14ac xr xr2 xr3">
  <sheetPr>
    <tabColor rgb="FFFFCC99"/>
  </sheetPr>
  <dimension ref="A1:I5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2258</v>
      </c>
      <c r="D2" s="1851" t="s">
        <v>2259</v>
      </c>
      <c r="E2" s="1851" t="s">
        <v>2260</v>
      </c>
      <c r="F2" s="1851" t="s">
        <v>2261</v>
      </c>
      <c r="G2" s="1851" t="s">
        <v>30</v>
      </c>
      <c r="H2" s="1851" t="s">
        <v>30</v>
      </c>
      <c r="I2" s="1851" t="s">
        <v>810</v>
      </c>
    </row>
    <row customHeight="1" ht="11.25">
      <c r="A3" s="1851" t="s">
        <v>2257</v>
      </c>
      <c r="B3" s="1851" t="s">
        <v>16</v>
      </c>
      <c r="C3" s="1851" t="s">
        <v>2262</v>
      </c>
      <c r="D3" s="1851" t="s">
        <v>2263</v>
      </c>
      <c r="E3" s="1851" t="s">
        <v>2264</v>
      </c>
      <c r="F3" s="1851" t="s">
        <v>54</v>
      </c>
      <c r="G3" s="1851" t="s">
        <v>30</v>
      </c>
      <c r="H3" s="1851" t="s">
        <v>30</v>
      </c>
      <c r="I3" s="1851" t="s">
        <v>810</v>
      </c>
    </row>
    <row customHeight="1" ht="11.25">
      <c r="A4" s="1851" t="s">
        <v>2257</v>
      </c>
      <c r="B4" s="1851" t="s">
        <v>16</v>
      </c>
      <c r="C4" s="1851" t="s">
        <v>2265</v>
      </c>
      <c r="D4" s="1851" t="s">
        <v>2266</v>
      </c>
      <c r="E4" s="1851" t="s">
        <v>2267</v>
      </c>
      <c r="F4" s="1851" t="s">
        <v>54</v>
      </c>
      <c r="G4" s="1851" t="s">
        <v>30</v>
      </c>
      <c r="H4" s="1851" t="s">
        <v>30</v>
      </c>
      <c r="I4" s="1851" t="s">
        <v>810</v>
      </c>
    </row>
    <row customHeight="1" ht="11.25">
      <c r="A5" s="1851" t="s">
        <v>2257</v>
      </c>
      <c r="B5" s="1851" t="s">
        <v>16</v>
      </c>
      <c r="C5" s="1851" t="s">
        <v>13</v>
      </c>
      <c r="D5" s="1851" t="s">
        <v>49</v>
      </c>
      <c r="E5" s="1851" t="s">
        <v>52</v>
      </c>
      <c r="F5" s="1851" t="s">
        <v>54</v>
      </c>
      <c r="G5" s="1851" t="s">
        <v>30</v>
      </c>
      <c r="H5" s="1851" t="s">
        <v>30</v>
      </c>
      <c r="I5" s="1851" t="s">
        <v>810</v>
      </c>
    </row>
    <row customHeight="1" ht="11.25">
      <c r="A6" s="1851" t="s">
        <v>2257</v>
      </c>
      <c r="B6" s="1851" t="s">
        <v>16</v>
      </c>
      <c r="C6" s="1851" t="s">
        <v>2268</v>
      </c>
      <c r="D6" s="1851" t="s">
        <v>2269</v>
      </c>
      <c r="E6" s="1851" t="s">
        <v>2270</v>
      </c>
      <c r="F6" s="1851" t="s">
        <v>54</v>
      </c>
      <c r="G6" s="1851" t="s">
        <v>30</v>
      </c>
      <c r="H6" s="1851" t="s">
        <v>30</v>
      </c>
      <c r="I6" s="1851" t="s">
        <v>810</v>
      </c>
    </row>
    <row customHeight="1" ht="11.25">
      <c r="A7" s="1851" t="s">
        <v>2257</v>
      </c>
      <c r="B7" s="1851" t="s">
        <v>16</v>
      </c>
      <c r="C7" s="1851" t="s">
        <v>2271</v>
      </c>
      <c r="D7" s="1851" t="s">
        <v>2272</v>
      </c>
      <c r="E7" s="1851" t="s">
        <v>2273</v>
      </c>
      <c r="F7" s="1851" t="s">
        <v>54</v>
      </c>
      <c r="G7" s="1851" t="s">
        <v>30</v>
      </c>
      <c r="H7" s="1851" t="s">
        <v>30</v>
      </c>
      <c r="I7" s="1851" t="s">
        <v>810</v>
      </c>
    </row>
    <row customHeight="1" ht="11.25">
      <c r="A8" s="1851" t="s">
        <v>2257</v>
      </c>
      <c r="B8" s="1851" t="s">
        <v>16</v>
      </c>
      <c r="C8" s="1851" t="s">
        <v>2274</v>
      </c>
      <c r="D8" s="1851" t="s">
        <v>2275</v>
      </c>
      <c r="E8" s="1851" t="s">
        <v>2276</v>
      </c>
      <c r="F8" s="1851" t="s">
        <v>54</v>
      </c>
      <c r="G8" s="1851" t="s">
        <v>30</v>
      </c>
      <c r="H8" s="1851" t="s">
        <v>30</v>
      </c>
      <c r="I8" s="1851" t="s">
        <v>810</v>
      </c>
    </row>
    <row customHeight="1" ht="11.25">
      <c r="A9" s="1851" t="s">
        <v>2257</v>
      </c>
      <c r="B9" s="1851" t="s">
        <v>16</v>
      </c>
      <c r="C9" s="1851" t="s">
        <v>2277</v>
      </c>
      <c r="D9" s="1851" t="s">
        <v>2278</v>
      </c>
      <c r="E9" s="1851" t="s">
        <v>2279</v>
      </c>
      <c r="F9" s="1851" t="s">
        <v>54</v>
      </c>
      <c r="G9" s="1851" t="s">
        <v>2280</v>
      </c>
      <c r="H9" s="1851" t="s">
        <v>30</v>
      </c>
      <c r="I9" s="1851" t="s">
        <v>810</v>
      </c>
    </row>
    <row customHeight="1" ht="11.25">
      <c r="A10" s="1851" t="s">
        <v>2257</v>
      </c>
      <c r="B10" s="1851" t="s">
        <v>16</v>
      </c>
      <c r="C10" s="1851" t="s">
        <v>2281</v>
      </c>
      <c r="D10" s="1851" t="s">
        <v>2282</v>
      </c>
      <c r="E10" s="1851" t="s">
        <v>2283</v>
      </c>
      <c r="F10" s="1851" t="s">
        <v>2284</v>
      </c>
      <c r="G10" s="1851" t="s">
        <v>30</v>
      </c>
      <c r="H10" s="1851" t="s">
        <v>30</v>
      </c>
      <c r="I10" s="1851" t="s">
        <v>810</v>
      </c>
    </row>
    <row customHeight="1" ht="11.25">
      <c r="A11" s="1851" t="s">
        <v>2257</v>
      </c>
      <c r="B11" s="1851" t="s">
        <v>16</v>
      </c>
      <c r="C11" s="1851" t="s">
        <v>2285</v>
      </c>
      <c r="D11" s="1851" t="s">
        <v>2286</v>
      </c>
      <c r="E11" s="1851" t="s">
        <v>2287</v>
      </c>
      <c r="F11" s="1851" t="s">
        <v>2288</v>
      </c>
      <c r="G11" s="1851" t="s">
        <v>30</v>
      </c>
      <c r="H11" s="1851" t="s">
        <v>30</v>
      </c>
      <c r="I11" s="1851" t="s">
        <v>810</v>
      </c>
    </row>
    <row customHeight="1" ht="11.25">
      <c r="A12" s="1851" t="s">
        <v>2257</v>
      </c>
      <c r="B12" s="1851" t="s">
        <v>16</v>
      </c>
      <c r="C12" s="1851" t="s">
        <v>2289</v>
      </c>
      <c r="D12" s="1851" t="s">
        <v>2290</v>
      </c>
      <c r="E12" s="1851" t="s">
        <v>2291</v>
      </c>
      <c r="F12" s="1851" t="s">
        <v>54</v>
      </c>
      <c r="G12" s="1851" t="s">
        <v>30</v>
      </c>
      <c r="H12" s="1851" t="s">
        <v>30</v>
      </c>
      <c r="I12" s="1851" t="s">
        <v>810</v>
      </c>
    </row>
    <row customHeight="1" ht="11.25">
      <c r="A13" s="1851" t="s">
        <v>2257</v>
      </c>
      <c r="B13" s="1851" t="s">
        <v>16</v>
      </c>
      <c r="C13" s="1851" t="s">
        <v>2292</v>
      </c>
      <c r="D13" s="1851" t="s">
        <v>2293</v>
      </c>
      <c r="E13" s="1851" t="s">
        <v>2260</v>
      </c>
      <c r="F13" s="1851" t="s">
        <v>2294</v>
      </c>
      <c r="G13" s="1851" t="s">
        <v>2295</v>
      </c>
      <c r="H13" s="1851" t="s">
        <v>30</v>
      </c>
      <c r="I13" s="1851" t="s">
        <v>810</v>
      </c>
    </row>
    <row customHeight="1" ht="11.25">
      <c r="A14" s="1851" t="s">
        <v>2257</v>
      </c>
      <c r="B14" s="1851" t="s">
        <v>16</v>
      </c>
      <c r="C14" s="1851" t="s">
        <v>30</v>
      </c>
      <c r="D14" s="1851" t="s">
        <v>2296</v>
      </c>
      <c r="E14" s="1851" t="s">
        <v>2297</v>
      </c>
      <c r="F14" s="1851" t="s">
        <v>54</v>
      </c>
      <c r="G14" s="1851" t="s">
        <v>30</v>
      </c>
      <c r="H14" s="1851" t="s">
        <v>30</v>
      </c>
      <c r="I14" s="1851" t="s">
        <v>810</v>
      </c>
    </row>
    <row customHeight="1" ht="11.25">
      <c r="A15" s="1851" t="s">
        <v>2257</v>
      </c>
      <c r="B15" s="1851" t="s">
        <v>16</v>
      </c>
      <c r="C15" s="1851" t="s">
        <v>2298</v>
      </c>
      <c r="D15" s="1851" t="s">
        <v>2299</v>
      </c>
      <c r="E15" s="1851" t="s">
        <v>2300</v>
      </c>
      <c r="F15" s="1851" t="s">
        <v>2301</v>
      </c>
      <c r="G15" s="1851" t="s">
        <v>30</v>
      </c>
      <c r="H15" s="1851" t="s">
        <v>30</v>
      </c>
      <c r="I15" s="1851" t="s">
        <v>810</v>
      </c>
    </row>
    <row customHeight="1" ht="11.25">
      <c r="A16" s="1851" t="s">
        <v>2257</v>
      </c>
      <c r="B16" s="1851" t="s">
        <v>16</v>
      </c>
      <c r="C16" s="1851" t="s">
        <v>2302</v>
      </c>
      <c r="D16" s="1851" t="s">
        <v>2303</v>
      </c>
      <c r="E16" s="1851" t="s">
        <v>2300</v>
      </c>
      <c r="F16" s="1851" t="s">
        <v>2304</v>
      </c>
      <c r="G16" s="1851" t="s">
        <v>2305</v>
      </c>
      <c r="H16" s="1851" t="s">
        <v>30</v>
      </c>
      <c r="I16" s="1851" t="s">
        <v>810</v>
      </c>
    </row>
    <row customHeight="1" ht="11.25">
      <c r="A17" s="1851" t="s">
        <v>2257</v>
      </c>
      <c r="B17" s="1851" t="s">
        <v>16</v>
      </c>
      <c r="C17" s="1851" t="s">
        <v>2258</v>
      </c>
      <c r="D17" s="1851" t="s">
        <v>2259</v>
      </c>
      <c r="E17" s="1851" t="s">
        <v>2260</v>
      </c>
      <c r="F17" s="1851" t="s">
        <v>2261</v>
      </c>
      <c r="G17" s="1851" t="s">
        <v>30</v>
      </c>
      <c r="H17" s="1851" t="s">
        <v>30</v>
      </c>
      <c r="I17" s="1851" t="s">
        <v>896</v>
      </c>
    </row>
    <row customHeight="1" ht="11.25">
      <c r="A18" s="1851" t="s">
        <v>2257</v>
      </c>
      <c r="B18" s="1851" t="s">
        <v>16</v>
      </c>
      <c r="C18" s="1851" t="s">
        <v>2262</v>
      </c>
      <c r="D18" s="1851" t="s">
        <v>2263</v>
      </c>
      <c r="E18" s="1851" t="s">
        <v>2264</v>
      </c>
      <c r="F18" s="1851" t="s">
        <v>54</v>
      </c>
      <c r="G18" s="1851" t="s">
        <v>30</v>
      </c>
      <c r="H18" s="1851" t="s">
        <v>30</v>
      </c>
      <c r="I18" s="1851" t="s">
        <v>896</v>
      </c>
    </row>
    <row customHeight="1" ht="11.25">
      <c r="A19" s="1851" t="s">
        <v>2257</v>
      </c>
      <c r="B19" s="1851" t="s">
        <v>16</v>
      </c>
      <c r="C19" s="1851" t="s">
        <v>2265</v>
      </c>
      <c r="D19" s="1851" t="s">
        <v>2266</v>
      </c>
      <c r="E19" s="1851" t="s">
        <v>2267</v>
      </c>
      <c r="F19" s="1851" t="s">
        <v>54</v>
      </c>
      <c r="G19" s="1851" t="s">
        <v>30</v>
      </c>
      <c r="H19" s="1851" t="s">
        <v>30</v>
      </c>
      <c r="I19" s="1851" t="s">
        <v>896</v>
      </c>
    </row>
    <row customHeight="1" ht="11.25">
      <c r="A20" s="1851" t="s">
        <v>2257</v>
      </c>
      <c r="B20" s="1851" t="s">
        <v>16</v>
      </c>
      <c r="C20" s="1851" t="s">
        <v>13</v>
      </c>
      <c r="D20" s="1851" t="s">
        <v>49</v>
      </c>
      <c r="E20" s="1851" t="s">
        <v>52</v>
      </c>
      <c r="F20" s="1851" t="s">
        <v>54</v>
      </c>
      <c r="G20" s="1851" t="s">
        <v>30</v>
      </c>
      <c r="H20" s="1851" t="s">
        <v>30</v>
      </c>
      <c r="I20" s="1851" t="s">
        <v>896</v>
      </c>
    </row>
    <row customHeight="1" ht="11.25">
      <c r="A21" s="1851" t="s">
        <v>2257</v>
      </c>
      <c r="B21" s="1851" t="s">
        <v>16</v>
      </c>
      <c r="C21" s="1851" t="s">
        <v>2268</v>
      </c>
      <c r="D21" s="1851" t="s">
        <v>2269</v>
      </c>
      <c r="E21" s="1851" t="s">
        <v>2270</v>
      </c>
      <c r="F21" s="1851" t="s">
        <v>54</v>
      </c>
      <c r="G21" s="1851" t="s">
        <v>30</v>
      </c>
      <c r="H21" s="1851" t="s">
        <v>30</v>
      </c>
      <c r="I21" s="1851" t="s">
        <v>896</v>
      </c>
    </row>
    <row customHeight="1" ht="11.25">
      <c r="A22" s="1851" t="s">
        <v>2257</v>
      </c>
      <c r="B22" s="1851" t="s">
        <v>16</v>
      </c>
      <c r="C22" s="1851" t="s">
        <v>2274</v>
      </c>
      <c r="D22" s="1851" t="s">
        <v>2275</v>
      </c>
      <c r="E22" s="1851" t="s">
        <v>2276</v>
      </c>
      <c r="F22" s="1851" t="s">
        <v>54</v>
      </c>
      <c r="G22" s="1851" t="s">
        <v>30</v>
      </c>
      <c r="H22" s="1851" t="s">
        <v>30</v>
      </c>
      <c r="I22" s="1851" t="s">
        <v>896</v>
      </c>
    </row>
    <row customHeight="1" ht="11.25">
      <c r="A23" s="1851" t="s">
        <v>2257</v>
      </c>
      <c r="B23" s="1851" t="s">
        <v>16</v>
      </c>
      <c r="C23" s="1851" t="s">
        <v>2277</v>
      </c>
      <c r="D23" s="1851" t="s">
        <v>2278</v>
      </c>
      <c r="E23" s="1851" t="s">
        <v>2279</v>
      </c>
      <c r="F23" s="1851" t="s">
        <v>54</v>
      </c>
      <c r="G23" s="1851" t="s">
        <v>2280</v>
      </c>
      <c r="H23" s="1851" t="s">
        <v>30</v>
      </c>
      <c r="I23" s="1851" t="s">
        <v>896</v>
      </c>
    </row>
    <row customHeight="1" ht="11.25">
      <c r="A24" s="1851" t="s">
        <v>2257</v>
      </c>
      <c r="B24" s="1851" t="s">
        <v>16</v>
      </c>
      <c r="C24" s="1851" t="s">
        <v>2281</v>
      </c>
      <c r="D24" s="1851" t="s">
        <v>2282</v>
      </c>
      <c r="E24" s="1851" t="s">
        <v>2283</v>
      </c>
      <c r="F24" s="1851" t="s">
        <v>2284</v>
      </c>
      <c r="G24" s="1851" t="s">
        <v>30</v>
      </c>
      <c r="H24" s="1851" t="s">
        <v>30</v>
      </c>
      <c r="I24" s="1851" t="s">
        <v>896</v>
      </c>
    </row>
    <row customHeight="1" ht="11.25">
      <c r="A25" s="1851" t="s">
        <v>2257</v>
      </c>
      <c r="B25" s="1851" t="s">
        <v>16</v>
      </c>
      <c r="C25" s="1851" t="s">
        <v>2292</v>
      </c>
      <c r="D25" s="1851" t="s">
        <v>2293</v>
      </c>
      <c r="E25" s="1851" t="s">
        <v>2260</v>
      </c>
      <c r="F25" s="1851" t="s">
        <v>2294</v>
      </c>
      <c r="G25" s="1851" t="s">
        <v>2295</v>
      </c>
      <c r="H25" s="1851" t="s">
        <v>30</v>
      </c>
      <c r="I25" s="1851" t="s">
        <v>896</v>
      </c>
    </row>
    <row customHeight="1" ht="11.25">
      <c r="A26" s="1851" t="s">
        <v>2257</v>
      </c>
      <c r="B26" s="1851" t="s">
        <v>16</v>
      </c>
      <c r="C26" s="1851" t="s">
        <v>30</v>
      </c>
      <c r="D26" s="1851" t="s">
        <v>2296</v>
      </c>
      <c r="E26" s="1851" t="s">
        <v>2297</v>
      </c>
      <c r="F26" s="1851" t="s">
        <v>54</v>
      </c>
      <c r="G26" s="1851" t="s">
        <v>30</v>
      </c>
      <c r="H26" s="1851" t="s">
        <v>30</v>
      </c>
      <c r="I26" s="1851" t="s">
        <v>896</v>
      </c>
    </row>
    <row customHeight="1" ht="11.25">
      <c r="A27" s="1851" t="s">
        <v>2257</v>
      </c>
      <c r="B27" s="1851" t="s">
        <v>16</v>
      </c>
      <c r="C27" s="1851" t="s">
        <v>2302</v>
      </c>
      <c r="D27" s="1851" t="s">
        <v>2303</v>
      </c>
      <c r="E27" s="1851" t="s">
        <v>2300</v>
      </c>
      <c r="F27" s="1851" t="s">
        <v>2304</v>
      </c>
      <c r="G27" s="1851" t="s">
        <v>2305</v>
      </c>
      <c r="H27" s="1851" t="s">
        <v>30</v>
      </c>
      <c r="I27" s="1851" t="s">
        <v>896</v>
      </c>
    </row>
    <row customHeight="1" ht="11.25">
      <c r="A28" s="1851" t="s">
        <v>2257</v>
      </c>
      <c r="B28" s="1851" t="s">
        <v>16</v>
      </c>
      <c r="C28" s="1851" t="s">
        <v>2258</v>
      </c>
      <c r="D28" s="1851" t="s">
        <v>2259</v>
      </c>
      <c r="E28" s="1851" t="s">
        <v>2260</v>
      </c>
      <c r="F28" s="1851" t="s">
        <v>2261</v>
      </c>
      <c r="G28" s="1851" t="s">
        <v>30</v>
      </c>
      <c r="H28" s="1851" t="s">
        <v>30</v>
      </c>
      <c r="I28" s="1851" t="s">
        <v>856</v>
      </c>
    </row>
    <row customHeight="1" ht="11.25">
      <c r="A29" s="1851" t="s">
        <v>2257</v>
      </c>
      <c r="B29" s="1851" t="s">
        <v>16</v>
      </c>
      <c r="C29" s="1851" t="s">
        <v>2265</v>
      </c>
      <c r="D29" s="1851" t="s">
        <v>2266</v>
      </c>
      <c r="E29" s="1851" t="s">
        <v>2267</v>
      </c>
      <c r="F29" s="1851" t="s">
        <v>54</v>
      </c>
      <c r="G29" s="1851" t="s">
        <v>30</v>
      </c>
      <c r="H29" s="1851" t="s">
        <v>30</v>
      </c>
      <c r="I29" s="1851" t="s">
        <v>856</v>
      </c>
    </row>
    <row customHeight="1" ht="11.25">
      <c r="A30" s="1851" t="s">
        <v>2257</v>
      </c>
      <c r="B30" s="1851" t="s">
        <v>16</v>
      </c>
      <c r="C30" s="1851" t="s">
        <v>13</v>
      </c>
      <c r="D30" s="1851" t="s">
        <v>49</v>
      </c>
      <c r="E30" s="1851" t="s">
        <v>52</v>
      </c>
      <c r="F30" s="1851" t="s">
        <v>54</v>
      </c>
      <c r="G30" s="1851" t="s">
        <v>30</v>
      </c>
      <c r="H30" s="1851" t="s">
        <v>30</v>
      </c>
      <c r="I30" s="1851" t="s">
        <v>856</v>
      </c>
    </row>
    <row customHeight="1" ht="11.25">
      <c r="A31" s="1851" t="s">
        <v>2257</v>
      </c>
      <c r="B31" s="1851" t="s">
        <v>16</v>
      </c>
      <c r="C31" s="1851" t="s">
        <v>2306</v>
      </c>
      <c r="D31" s="1851" t="s">
        <v>2307</v>
      </c>
      <c r="E31" s="1851" t="s">
        <v>2308</v>
      </c>
      <c r="F31" s="1851" t="s">
        <v>54</v>
      </c>
      <c r="G31" s="1851" t="s">
        <v>30</v>
      </c>
      <c r="H31" s="1851" t="s">
        <v>30</v>
      </c>
      <c r="I31" s="1851" t="s">
        <v>856</v>
      </c>
    </row>
    <row customHeight="1" ht="11.25">
      <c r="A32" s="1851" t="s">
        <v>2257</v>
      </c>
      <c r="B32" s="1851" t="s">
        <v>16</v>
      </c>
      <c r="C32" s="1851" t="s">
        <v>2309</v>
      </c>
      <c r="D32" s="1851" t="s">
        <v>2310</v>
      </c>
      <c r="E32" s="1851" t="s">
        <v>2311</v>
      </c>
      <c r="F32" s="1851" t="s">
        <v>54</v>
      </c>
      <c r="G32" s="1851" t="s">
        <v>2312</v>
      </c>
      <c r="H32" s="1851" t="s">
        <v>30</v>
      </c>
      <c r="I32" s="1851" t="s">
        <v>856</v>
      </c>
    </row>
    <row customHeight="1" ht="11.25">
      <c r="A33" s="1851" t="s">
        <v>2257</v>
      </c>
      <c r="B33" s="1851" t="s">
        <v>16</v>
      </c>
      <c r="C33" s="1851" t="s">
        <v>2313</v>
      </c>
      <c r="D33" s="1851" t="s">
        <v>2314</v>
      </c>
      <c r="E33" s="1851" t="s">
        <v>2315</v>
      </c>
      <c r="F33" s="1851" t="s">
        <v>54</v>
      </c>
      <c r="G33" s="1851" t="s">
        <v>30</v>
      </c>
      <c r="H33" s="1851" t="s">
        <v>30</v>
      </c>
      <c r="I33" s="1851" t="s">
        <v>856</v>
      </c>
    </row>
    <row customHeight="1" ht="11.25">
      <c r="A34" s="1851" t="s">
        <v>2257</v>
      </c>
      <c r="B34" s="1851" t="s">
        <v>16</v>
      </c>
      <c r="C34" s="1851" t="s">
        <v>2316</v>
      </c>
      <c r="D34" s="1851" t="s">
        <v>2317</v>
      </c>
      <c r="E34" s="1851" t="s">
        <v>2318</v>
      </c>
      <c r="F34" s="1851" t="s">
        <v>54</v>
      </c>
      <c r="G34" s="1851" t="s">
        <v>2319</v>
      </c>
      <c r="H34" s="1851" t="s">
        <v>30</v>
      </c>
      <c r="I34" s="1851" t="s">
        <v>856</v>
      </c>
    </row>
    <row customHeight="1" ht="11.25">
      <c r="A35" s="1851" t="s">
        <v>2257</v>
      </c>
      <c r="B35" s="1851" t="s">
        <v>16</v>
      </c>
      <c r="C35" s="1851" t="s">
        <v>2268</v>
      </c>
      <c r="D35" s="1851" t="s">
        <v>2269</v>
      </c>
      <c r="E35" s="1851" t="s">
        <v>2270</v>
      </c>
      <c r="F35" s="1851" t="s">
        <v>54</v>
      </c>
      <c r="G35" s="1851" t="s">
        <v>30</v>
      </c>
      <c r="H35" s="1851" t="s">
        <v>30</v>
      </c>
      <c r="I35" s="1851" t="s">
        <v>856</v>
      </c>
    </row>
    <row customHeight="1" ht="11.25">
      <c r="A36" s="1851" t="s">
        <v>2257</v>
      </c>
      <c r="B36" s="1851" t="s">
        <v>16</v>
      </c>
      <c r="C36" s="1851" t="s">
        <v>2271</v>
      </c>
      <c r="D36" s="1851" t="s">
        <v>2272</v>
      </c>
      <c r="E36" s="1851" t="s">
        <v>2273</v>
      </c>
      <c r="F36" s="1851" t="s">
        <v>54</v>
      </c>
      <c r="G36" s="1851" t="s">
        <v>30</v>
      </c>
      <c r="H36" s="1851" t="s">
        <v>30</v>
      </c>
      <c r="I36" s="1851" t="s">
        <v>856</v>
      </c>
    </row>
    <row customHeight="1" ht="11.25">
      <c r="A37" s="1851" t="s">
        <v>2257</v>
      </c>
      <c r="B37" s="1851" t="s">
        <v>16</v>
      </c>
      <c r="C37" s="1851" t="s">
        <v>2274</v>
      </c>
      <c r="D37" s="1851" t="s">
        <v>2275</v>
      </c>
      <c r="E37" s="1851" t="s">
        <v>2276</v>
      </c>
      <c r="F37" s="1851" t="s">
        <v>54</v>
      </c>
      <c r="G37" s="1851" t="s">
        <v>30</v>
      </c>
      <c r="H37" s="1851" t="s">
        <v>30</v>
      </c>
      <c r="I37" s="1851" t="s">
        <v>856</v>
      </c>
    </row>
    <row customHeight="1" ht="11.25">
      <c r="A38" s="1851" t="s">
        <v>2257</v>
      </c>
      <c r="B38" s="1851" t="s">
        <v>16</v>
      </c>
      <c r="C38" s="1851" t="s">
        <v>2281</v>
      </c>
      <c r="D38" s="1851" t="s">
        <v>2282</v>
      </c>
      <c r="E38" s="1851" t="s">
        <v>2283</v>
      </c>
      <c r="F38" s="1851" t="s">
        <v>2284</v>
      </c>
      <c r="G38" s="1851" t="s">
        <v>30</v>
      </c>
      <c r="H38" s="1851" t="s">
        <v>30</v>
      </c>
      <c r="I38" s="1851" t="s">
        <v>856</v>
      </c>
    </row>
    <row customHeight="1" ht="11.25">
      <c r="A39" s="1851" t="s">
        <v>2257</v>
      </c>
      <c r="B39" s="1851" t="s">
        <v>16</v>
      </c>
      <c r="C39" s="1851" t="s">
        <v>2289</v>
      </c>
      <c r="D39" s="1851" t="s">
        <v>2290</v>
      </c>
      <c r="E39" s="1851" t="s">
        <v>2291</v>
      </c>
      <c r="F39" s="1851" t="s">
        <v>54</v>
      </c>
      <c r="G39" s="1851" t="s">
        <v>30</v>
      </c>
      <c r="H39" s="1851" t="s">
        <v>30</v>
      </c>
      <c r="I39" s="1851" t="s">
        <v>856</v>
      </c>
    </row>
    <row customHeight="1" ht="11.25">
      <c r="A40" s="1851" t="s">
        <v>2257</v>
      </c>
      <c r="B40" s="1851" t="s">
        <v>16</v>
      </c>
      <c r="C40" s="1851" t="s">
        <v>2292</v>
      </c>
      <c r="D40" s="1851" t="s">
        <v>2293</v>
      </c>
      <c r="E40" s="1851" t="s">
        <v>2260</v>
      </c>
      <c r="F40" s="1851" t="s">
        <v>2294</v>
      </c>
      <c r="G40" s="1851" t="s">
        <v>2295</v>
      </c>
      <c r="H40" s="1851" t="s">
        <v>30</v>
      </c>
      <c r="I40" s="1851" t="s">
        <v>856</v>
      </c>
    </row>
    <row customHeight="1" ht="11.25">
      <c r="A41" s="1851" t="s">
        <v>2257</v>
      </c>
      <c r="B41" s="1851" t="s">
        <v>16</v>
      </c>
      <c r="C41" s="1851" t="s">
        <v>30</v>
      </c>
      <c r="D41" s="1851" t="s">
        <v>2296</v>
      </c>
      <c r="E41" s="1851" t="s">
        <v>2297</v>
      </c>
      <c r="F41" s="1851" t="s">
        <v>54</v>
      </c>
      <c r="G41" s="1851" t="s">
        <v>30</v>
      </c>
      <c r="H41" s="1851" t="s">
        <v>30</v>
      </c>
      <c r="I41" s="1851" t="s">
        <v>856</v>
      </c>
    </row>
    <row customHeight="1" ht="11.25">
      <c r="A42" s="1851" t="s">
        <v>2257</v>
      </c>
      <c r="B42" s="1851" t="s">
        <v>16</v>
      </c>
      <c r="C42" s="1851" t="s">
        <v>2298</v>
      </c>
      <c r="D42" s="1851" t="s">
        <v>2299</v>
      </c>
      <c r="E42" s="1851" t="s">
        <v>2300</v>
      </c>
      <c r="F42" s="1851" t="s">
        <v>2301</v>
      </c>
      <c r="G42" s="1851" t="s">
        <v>30</v>
      </c>
      <c r="H42" s="1851" t="s">
        <v>30</v>
      </c>
      <c r="I42" s="1851" t="s">
        <v>856</v>
      </c>
    </row>
    <row customHeight="1" ht="11.25">
      <c r="A43" s="1851" t="s">
        <v>2257</v>
      </c>
      <c r="B43" s="1851" t="s">
        <v>16</v>
      </c>
      <c r="C43" s="1851" t="s">
        <v>2302</v>
      </c>
      <c r="D43" s="1851" t="s">
        <v>2303</v>
      </c>
      <c r="E43" s="1851" t="s">
        <v>2300</v>
      </c>
      <c r="F43" s="1851" t="s">
        <v>2304</v>
      </c>
      <c r="G43" s="1851" t="s">
        <v>2305</v>
      </c>
      <c r="H43" s="1851" t="s">
        <v>30</v>
      </c>
      <c r="I43" s="1851" t="s">
        <v>856</v>
      </c>
    </row>
    <row customHeight="1" ht="11.25">
      <c r="A44" s="1851" t="s">
        <v>2257</v>
      </c>
      <c r="B44" s="1851" t="s">
        <v>16</v>
      </c>
      <c r="C44" s="1851" t="s">
        <v>2258</v>
      </c>
      <c r="D44" s="1851" t="s">
        <v>2259</v>
      </c>
      <c r="E44" s="1851" t="s">
        <v>2260</v>
      </c>
      <c r="F44" s="1851" t="s">
        <v>2261</v>
      </c>
      <c r="G44" s="1851" t="s">
        <v>30</v>
      </c>
      <c r="H44" s="1851" t="s">
        <v>30</v>
      </c>
      <c r="I44" s="1851" t="s">
        <v>909</v>
      </c>
    </row>
    <row customHeight="1" ht="11.25">
      <c r="A45" s="1851" t="s">
        <v>2257</v>
      </c>
      <c r="B45" s="1851" t="s">
        <v>16</v>
      </c>
      <c r="C45" s="1851" t="s">
        <v>2316</v>
      </c>
      <c r="D45" s="1851" t="s">
        <v>2317</v>
      </c>
      <c r="E45" s="1851" t="s">
        <v>2318</v>
      </c>
      <c r="F45" s="1851" t="s">
        <v>54</v>
      </c>
      <c r="G45" s="1851" t="s">
        <v>2319</v>
      </c>
      <c r="H45" s="1851" t="s">
        <v>30</v>
      </c>
      <c r="I45" s="1851" t="s">
        <v>909</v>
      </c>
    </row>
    <row customHeight="1" ht="11.25">
      <c r="A46" s="1851" t="s">
        <v>2257</v>
      </c>
      <c r="B46" s="1851" t="s">
        <v>16</v>
      </c>
      <c r="C46" s="1851" t="s">
        <v>2268</v>
      </c>
      <c r="D46" s="1851" t="s">
        <v>2269</v>
      </c>
      <c r="E46" s="1851" t="s">
        <v>2270</v>
      </c>
      <c r="F46" s="1851" t="s">
        <v>54</v>
      </c>
      <c r="G46" s="1851" t="s">
        <v>30</v>
      </c>
      <c r="H46" s="1851" t="s">
        <v>30</v>
      </c>
      <c r="I46" s="1851" t="s">
        <v>909</v>
      </c>
    </row>
    <row customHeight="1" ht="11.25">
      <c r="A47" s="1851" t="s">
        <v>2257</v>
      </c>
      <c r="B47" s="1851" t="s">
        <v>16</v>
      </c>
      <c r="C47" s="1851" t="s">
        <v>2274</v>
      </c>
      <c r="D47" s="1851" t="s">
        <v>2275</v>
      </c>
      <c r="E47" s="1851" t="s">
        <v>2276</v>
      </c>
      <c r="F47" s="1851" t="s">
        <v>54</v>
      </c>
      <c r="G47" s="1851" t="s">
        <v>30</v>
      </c>
      <c r="H47" s="1851" t="s">
        <v>30</v>
      </c>
      <c r="I47" s="1851" t="s">
        <v>909</v>
      </c>
    </row>
    <row customHeight="1" ht="11.25">
      <c r="A48" s="1851" t="s">
        <v>2257</v>
      </c>
      <c r="B48" s="1851" t="s">
        <v>16</v>
      </c>
      <c r="C48" s="1851" t="s">
        <v>2281</v>
      </c>
      <c r="D48" s="1851" t="s">
        <v>2282</v>
      </c>
      <c r="E48" s="1851" t="s">
        <v>2283</v>
      </c>
      <c r="F48" s="1851" t="s">
        <v>2284</v>
      </c>
      <c r="G48" s="1851" t="s">
        <v>30</v>
      </c>
      <c r="H48" s="1851" t="s">
        <v>30</v>
      </c>
      <c r="I48" s="1851" t="s">
        <v>909</v>
      </c>
    </row>
    <row customHeight="1" ht="11.25">
      <c r="A49" s="1851" t="s">
        <v>2257</v>
      </c>
      <c r="B49" s="1851" t="s">
        <v>16</v>
      </c>
      <c r="C49" s="1851" t="s">
        <v>2292</v>
      </c>
      <c r="D49" s="1851" t="s">
        <v>2293</v>
      </c>
      <c r="E49" s="1851" t="s">
        <v>2260</v>
      </c>
      <c r="F49" s="1851" t="s">
        <v>2294</v>
      </c>
      <c r="G49" s="1851" t="s">
        <v>2295</v>
      </c>
      <c r="H49" s="1851" t="s">
        <v>30</v>
      </c>
      <c r="I49" s="1851" t="s">
        <v>909</v>
      </c>
    </row>
    <row customHeight="1" ht="11.25">
      <c r="A50" s="1851" t="s">
        <v>2257</v>
      </c>
      <c r="B50" s="1851" t="s">
        <v>16</v>
      </c>
      <c r="C50" s="1851" t="s">
        <v>30</v>
      </c>
      <c r="D50" s="1851" t="s">
        <v>2296</v>
      </c>
      <c r="E50" s="1851" t="s">
        <v>2297</v>
      </c>
      <c r="F50" s="1851" t="s">
        <v>54</v>
      </c>
      <c r="G50" s="1851" t="s">
        <v>30</v>
      </c>
      <c r="H50" s="1851" t="s">
        <v>30</v>
      </c>
      <c r="I50" s="1851" t="s">
        <v>909</v>
      </c>
    </row>
    <row customHeight="1" ht="11.25">
      <c r="A51" s="1851" t="s">
        <v>2257</v>
      </c>
      <c r="B51" s="1851" t="s">
        <v>16</v>
      </c>
      <c r="C51" s="1851" t="s">
        <v>2320</v>
      </c>
      <c r="D51" s="1851" t="s">
        <v>2321</v>
      </c>
      <c r="E51" s="1851" t="s">
        <v>2322</v>
      </c>
      <c r="F51" s="1851" t="s">
        <v>2323</v>
      </c>
      <c r="G51" s="1851" t="s">
        <v>30</v>
      </c>
      <c r="H51" s="1851" t="s">
        <v>30</v>
      </c>
      <c r="I51" s="1851" t="s">
        <v>1629</v>
      </c>
    </row>
    <row customHeight="1" ht="11.25">
      <c r="A52" s="1851" t="s">
        <v>2257</v>
      </c>
      <c r="B52" s="1851" t="s">
        <v>16</v>
      </c>
      <c r="C52" s="1851" t="s">
        <v>2324</v>
      </c>
      <c r="D52" s="1851" t="s">
        <v>2325</v>
      </c>
      <c r="E52" s="1851" t="s">
        <v>2326</v>
      </c>
      <c r="F52" s="1851" t="s">
        <v>577</v>
      </c>
      <c r="G52" s="1851" t="s">
        <v>2327</v>
      </c>
      <c r="H52" s="1851" t="s">
        <v>30</v>
      </c>
      <c r="I52" s="1851" t="s">
        <v>1629</v>
      </c>
    </row>
    <row customHeight="1" ht="11.25">
      <c r="A53" s="1851" t="s">
        <v>2257</v>
      </c>
      <c r="B53" s="1851" t="s">
        <v>16</v>
      </c>
      <c r="C53" s="1851" t="s">
        <v>2268</v>
      </c>
      <c r="D53" s="1851" t="s">
        <v>2269</v>
      </c>
      <c r="E53" s="1851" t="s">
        <v>2270</v>
      </c>
      <c r="F53" s="1851" t="s">
        <v>54</v>
      </c>
      <c r="G53" s="1851" t="s">
        <v>30</v>
      </c>
      <c r="H53" s="1851" t="s">
        <v>30</v>
      </c>
      <c r="I53" s="1851" t="s">
        <v>1629</v>
      </c>
    </row>
    <row customHeight="1" ht="11.25">
      <c r="A54" s="1851" t="s">
        <v>2257</v>
      </c>
      <c r="B54" s="1851" t="s">
        <v>16</v>
      </c>
      <c r="C54" s="1851" t="s">
        <v>2328</v>
      </c>
      <c r="D54" s="1851" t="s">
        <v>2329</v>
      </c>
      <c r="E54" s="1851" t="s">
        <v>2330</v>
      </c>
      <c r="F54" s="1851" t="s">
        <v>54</v>
      </c>
      <c r="G54" s="1851" t="s">
        <v>2331</v>
      </c>
      <c r="H54" s="1851" t="s">
        <v>30</v>
      </c>
      <c r="I54" s="1851" t="s">
        <v>1629</v>
      </c>
    </row>
    <row customHeight="1" ht="11.25">
      <c r="A55" s="1851" t="s">
        <v>2257</v>
      </c>
      <c r="B55" s="1851" t="s">
        <v>16</v>
      </c>
      <c r="C55" s="1851" t="s">
        <v>2332</v>
      </c>
      <c r="D55" s="1851" t="s">
        <v>2333</v>
      </c>
      <c r="E55" s="1851" t="s">
        <v>2334</v>
      </c>
      <c r="F55" s="1851" t="s">
        <v>54</v>
      </c>
      <c r="G55" s="1851" t="s">
        <v>30</v>
      </c>
      <c r="H55" s="1851" t="s">
        <v>30</v>
      </c>
      <c r="I55" s="1851" t="s">
        <v>1629</v>
      </c>
    </row>
    <row customHeight="1" ht="11.25">
      <c r="A56" s="1851" t="s">
        <v>2257</v>
      </c>
      <c r="B56" s="1851" t="s">
        <v>16</v>
      </c>
      <c r="C56" s="1851" t="s">
        <v>30</v>
      </c>
      <c r="D56" s="1851" t="s">
        <v>2296</v>
      </c>
      <c r="E56" s="1851" t="s">
        <v>2297</v>
      </c>
      <c r="F56" s="1851" t="s">
        <v>54</v>
      </c>
      <c r="G56" s="1851" t="s">
        <v>30</v>
      </c>
      <c r="H56" s="1851" t="s">
        <v>30</v>
      </c>
      <c r="I56"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112BE-C562-A226-4CE1-5DE2A285E85D}" mc:Ignorable="x14ac xr xr2 xr3">
  <sheetPr>
    <tabColor rgb="FFFFCC99"/>
  </sheetPr>
  <dimension ref="A1:G23"/>
  <sheetViews>
    <sheetView topLeftCell="A1" showGridLines="0" workbookViewId="0">
      <selection activeCell="A1" sqref="A1"/>
    </sheetView>
  </sheetViews>
  <sheetFormatPr customHeight="1" defaultRowHeight="11.25"/>
  <cols>
    <col min="1" max="1" style="1851" width="9.140625"/>
  </cols>
  <sheetData>
    <row customHeight="1" ht="11.25">
      <c r="A1" s="374" t="s">
        <v>2335</v>
      </c>
      <c r="B1" s="65" t="s">
        <v>2336</v>
      </c>
      <c r="C1" s="65" t="s">
        <v>2337</v>
      </c>
      <c r="D1" s="65" t="s">
        <v>2338</v>
      </c>
      <c r="E1" s="61" t="s">
        <v>2339</v>
      </c>
      <c r="F1" s="61" t="s">
        <v>2340</v>
      </c>
      <c r="G1" s="61" t="s">
        <v>2341</v>
      </c>
    </row>
    <row customHeight="1" ht="11.25">
      <c r="A2" s="374" t="s">
        <v>16</v>
      </c>
      <c r="B2" s="0" t="s">
        <v>102</v>
      </c>
      <c r="C2" s="0" t="s">
        <v>2342</v>
      </c>
      <c r="D2" s="0" t="s">
        <v>102</v>
      </c>
      <c r="E2" s="0" t="s">
        <v>2342</v>
      </c>
      <c r="F2" s="0" t="s">
        <v>2343</v>
      </c>
      <c r="G2" s="0" t="s">
        <v>112</v>
      </c>
    </row>
    <row customHeight="1" ht="11.25">
      <c r="A3" s="374" t="s">
        <v>16</v>
      </c>
      <c r="B3" s="0" t="s">
        <v>102</v>
      </c>
      <c r="C3" s="0" t="s">
        <v>2342</v>
      </c>
      <c r="D3" s="0" t="s">
        <v>2344</v>
      </c>
      <c r="E3" s="0" t="s">
        <v>2345</v>
      </c>
      <c r="F3" s="0" t="s">
        <v>2346</v>
      </c>
      <c r="G3" s="0" t="s">
        <v>113</v>
      </c>
    </row>
    <row customHeight="1" ht="11.25">
      <c r="A4" s="374" t="s">
        <v>16</v>
      </c>
      <c r="B4" s="0" t="s">
        <v>102</v>
      </c>
      <c r="C4" s="0" t="s">
        <v>2342</v>
      </c>
      <c r="D4" s="0" t="s">
        <v>2347</v>
      </c>
      <c r="E4" s="0" t="s">
        <v>2348</v>
      </c>
      <c r="F4" s="0" t="s">
        <v>2346</v>
      </c>
      <c r="G4" s="0" t="s">
        <v>92</v>
      </c>
    </row>
    <row customHeight="1" ht="11.25">
      <c r="A5" s="374" t="s">
        <v>16</v>
      </c>
      <c r="B5" s="0" t="s">
        <v>102</v>
      </c>
      <c r="C5" s="0" t="s">
        <v>2342</v>
      </c>
      <c r="D5" s="0" t="s">
        <v>2349</v>
      </c>
      <c r="E5" s="0" t="s">
        <v>2350</v>
      </c>
      <c r="F5" s="0" t="s">
        <v>2346</v>
      </c>
      <c r="G5" s="0" t="s">
        <v>93</v>
      </c>
    </row>
    <row customHeight="1" ht="11.25">
      <c r="A6" s="374" t="s">
        <v>16</v>
      </c>
      <c r="B6" s="0" t="s">
        <v>102</v>
      </c>
      <c r="C6" s="0" t="s">
        <v>2342</v>
      </c>
      <c r="D6" s="0" t="s">
        <v>2351</v>
      </c>
      <c r="E6" s="0" t="s">
        <v>2352</v>
      </c>
      <c r="F6" s="0" t="s">
        <v>2346</v>
      </c>
      <c r="G6" s="0" t="s">
        <v>114</v>
      </c>
    </row>
    <row customHeight="1" ht="11.25">
      <c r="A7" s="374" t="s">
        <v>16</v>
      </c>
      <c r="B7" s="0" t="s">
        <v>102</v>
      </c>
      <c r="C7" s="0" t="s">
        <v>2342</v>
      </c>
      <c r="D7" s="0" t="s">
        <v>2353</v>
      </c>
      <c r="E7" s="0" t="s">
        <v>2354</v>
      </c>
      <c r="F7" s="0" t="s">
        <v>2346</v>
      </c>
      <c r="G7" s="0" t="s">
        <v>94</v>
      </c>
    </row>
    <row customHeight="1" ht="11.25">
      <c r="A8" s="374" t="s">
        <v>16</v>
      </c>
      <c r="B8" s="0" t="s">
        <v>102</v>
      </c>
      <c r="C8" s="0" t="s">
        <v>2342</v>
      </c>
      <c r="D8" s="0" t="s">
        <v>2355</v>
      </c>
      <c r="E8" s="0" t="s">
        <v>2356</v>
      </c>
      <c r="F8" s="0" t="s">
        <v>2346</v>
      </c>
      <c r="G8" s="0" t="s">
        <v>95</v>
      </c>
    </row>
    <row customHeight="1" ht="11.25">
      <c r="A9" s="374" t="s">
        <v>16</v>
      </c>
      <c r="B9" s="0" t="s">
        <v>102</v>
      </c>
      <c r="C9" s="0" t="s">
        <v>2342</v>
      </c>
      <c r="D9" s="0" t="s">
        <v>2357</v>
      </c>
      <c r="E9" s="0" t="s">
        <v>2358</v>
      </c>
      <c r="F9" s="0" t="s">
        <v>2346</v>
      </c>
      <c r="G9" s="0" t="s">
        <v>115</v>
      </c>
    </row>
    <row customHeight="1" ht="11.25">
      <c r="A10" s="374" t="s">
        <v>16</v>
      </c>
      <c r="B10" s="0" t="s">
        <v>102</v>
      </c>
      <c r="C10" s="0" t="s">
        <v>2342</v>
      </c>
      <c r="D10" s="0" t="s">
        <v>2359</v>
      </c>
      <c r="E10" s="0" t="s">
        <v>2360</v>
      </c>
      <c r="F10" s="0" t="s">
        <v>2361</v>
      </c>
      <c r="G10" s="0" t="s">
        <v>151</v>
      </c>
    </row>
    <row customHeight="1" ht="11.25">
      <c r="A11" s="374" t="s">
        <v>16</v>
      </c>
      <c r="B11" s="0" t="s">
        <v>102</v>
      </c>
      <c r="C11" s="0" t="s">
        <v>2342</v>
      </c>
      <c r="D11" s="0" t="s">
        <v>2362</v>
      </c>
      <c r="E11" s="0" t="s">
        <v>2363</v>
      </c>
      <c r="F11" s="0" t="s">
        <v>2346</v>
      </c>
      <c r="G11" s="0" t="s">
        <v>152</v>
      </c>
    </row>
    <row customHeight="1" ht="11.25">
      <c r="A12" s="374" t="s">
        <v>16</v>
      </c>
      <c r="B12" s="0" t="s">
        <v>102</v>
      </c>
      <c r="C12" s="0" t="s">
        <v>2342</v>
      </c>
      <c r="D12" s="0" t="s">
        <v>2364</v>
      </c>
      <c r="E12" s="0" t="s">
        <v>2365</v>
      </c>
      <c r="F12" s="0" t="s">
        <v>2346</v>
      </c>
      <c r="G12" s="0" t="s">
        <v>153</v>
      </c>
    </row>
    <row customHeight="1" ht="11.25">
      <c r="A13" s="374" t="s">
        <v>16</v>
      </c>
      <c r="B13" s="0" t="s">
        <v>102</v>
      </c>
      <c r="C13" s="0" t="s">
        <v>2342</v>
      </c>
      <c r="D13" s="0" t="s">
        <v>2366</v>
      </c>
      <c r="E13" s="0" t="s">
        <v>2367</v>
      </c>
      <c r="F13" s="0" t="s">
        <v>2346</v>
      </c>
      <c r="G13" s="0" t="s">
        <v>154</v>
      </c>
    </row>
    <row customHeight="1" ht="11.25">
      <c r="A14" s="374" t="s">
        <v>16</v>
      </c>
      <c r="B14" s="0" t="s">
        <v>102</v>
      </c>
      <c r="C14" s="0" t="s">
        <v>2342</v>
      </c>
      <c r="D14" s="0" t="s">
        <v>2368</v>
      </c>
      <c r="E14" s="0" t="s">
        <v>2369</v>
      </c>
      <c r="F14" s="0" t="s">
        <v>2346</v>
      </c>
      <c r="G14" s="0" t="s">
        <v>155</v>
      </c>
    </row>
    <row customHeight="1" ht="11.25">
      <c r="A15" s="374" t="s">
        <v>16</v>
      </c>
      <c r="B15" s="0" t="s">
        <v>102</v>
      </c>
      <c r="C15" s="0" t="s">
        <v>2342</v>
      </c>
      <c r="D15" s="0" t="s">
        <v>2370</v>
      </c>
      <c r="E15" s="0" t="s">
        <v>2371</v>
      </c>
      <c r="F15" s="0" t="s">
        <v>2346</v>
      </c>
      <c r="G15" s="0" t="s">
        <v>156</v>
      </c>
    </row>
    <row customHeight="1" ht="11.25">
      <c r="A16" s="374" t="s">
        <v>16</v>
      </c>
      <c r="B16" s="0" t="s">
        <v>102</v>
      </c>
      <c r="C16" s="0" t="s">
        <v>2342</v>
      </c>
      <c r="D16" s="0" t="s">
        <v>103</v>
      </c>
      <c r="E16" s="0" t="s">
        <v>104</v>
      </c>
      <c r="F16" s="0" t="s">
        <v>2372</v>
      </c>
      <c r="G16" s="0" t="s">
        <v>101</v>
      </c>
    </row>
    <row customHeight="1" ht="11.25">
      <c r="A17" s="374" t="s">
        <v>16</v>
      </c>
      <c r="B17" s="0" t="s">
        <v>102</v>
      </c>
      <c r="C17" s="0" t="s">
        <v>2342</v>
      </c>
      <c r="D17" s="0" t="s">
        <v>2373</v>
      </c>
      <c r="E17" s="0" t="s">
        <v>2374</v>
      </c>
      <c r="F17" s="0" t="s">
        <v>2346</v>
      </c>
      <c r="G17" s="0" t="s">
        <v>1479</v>
      </c>
    </row>
    <row customHeight="1" ht="11.25">
      <c r="A18" s="374" t="s">
        <v>16</v>
      </c>
      <c r="B18" s="0" t="s">
        <v>102</v>
      </c>
      <c r="C18" s="0" t="s">
        <v>2342</v>
      </c>
      <c r="D18" s="0" t="s">
        <v>2375</v>
      </c>
      <c r="E18" s="0" t="s">
        <v>2376</v>
      </c>
      <c r="F18" s="0" t="s">
        <v>2346</v>
      </c>
      <c r="G18" s="0" t="s">
        <v>1491</v>
      </c>
    </row>
    <row customHeight="1" ht="11.25">
      <c r="A19" s="374" t="s">
        <v>16</v>
      </c>
      <c r="B19" s="0" t="s">
        <v>102</v>
      </c>
      <c r="C19" s="0" t="s">
        <v>2342</v>
      </c>
      <c r="D19" s="0" t="s">
        <v>2377</v>
      </c>
      <c r="E19" s="0" t="s">
        <v>2378</v>
      </c>
      <c r="F19" s="0" t="s">
        <v>2346</v>
      </c>
      <c r="G19" s="0" t="s">
        <v>1505</v>
      </c>
    </row>
    <row customHeight="1" ht="11.25">
      <c r="A20" s="374" t="s">
        <v>16</v>
      </c>
      <c r="B20" s="0" t="s">
        <v>102</v>
      </c>
      <c r="C20" s="0" t="s">
        <v>2342</v>
      </c>
      <c r="D20" s="0" t="s">
        <v>2379</v>
      </c>
      <c r="E20" s="0" t="s">
        <v>2380</v>
      </c>
      <c r="F20" s="0" t="s">
        <v>2346</v>
      </c>
      <c r="G20" s="0" t="s">
        <v>1517</v>
      </c>
    </row>
    <row customHeight="1" ht="11.25">
      <c r="A21" s="374" t="s">
        <v>16</v>
      </c>
      <c r="B21" s="0" t="s">
        <v>102</v>
      </c>
      <c r="C21" s="0" t="s">
        <v>2342</v>
      </c>
      <c r="D21" s="0" t="s">
        <v>2381</v>
      </c>
      <c r="E21" s="0" t="s">
        <v>2382</v>
      </c>
      <c r="F21" s="0" t="s">
        <v>2346</v>
      </c>
      <c r="G21" s="0" t="s">
        <v>1526</v>
      </c>
    </row>
    <row customHeight="1" ht="11.25">
      <c r="A22" s="374" t="s">
        <v>16</v>
      </c>
      <c r="B22" s="0" t="s">
        <v>102</v>
      </c>
      <c r="C22" s="0" t="s">
        <v>2342</v>
      </c>
      <c r="D22" s="0" t="s">
        <v>2383</v>
      </c>
      <c r="E22" s="0" t="s">
        <v>2384</v>
      </c>
      <c r="F22" s="0" t="s">
        <v>2346</v>
      </c>
      <c r="G22" s="0" t="s">
        <v>1542</v>
      </c>
    </row>
    <row customHeight="1" ht="11.25">
      <c r="A23" s="374" t="s">
        <v>16</v>
      </c>
      <c r="B23" s="0" t="s">
        <v>2385</v>
      </c>
      <c r="C23" s="0" t="s">
        <v>2386</v>
      </c>
      <c r="D23" s="0" t="s">
        <v>2385</v>
      </c>
      <c r="E23" s="0" t="s">
        <v>2386</v>
      </c>
      <c r="F23" s="0" t="s">
        <v>2387</v>
      </c>
      <c r="G23" s="0" t="s">
        <v>1549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1407-946E-3D6C-00C5-432130318D7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2388</v>
      </c>
      <c r="B1" s="836" t="s">
        <v>2389</v>
      </c>
      <c r="C1" s="1160" t="s">
        <v>2390</v>
      </c>
      <c r="D1" s="836" t="s">
        <v>2391</v>
      </c>
      <c r="E1" s="836" t="s">
        <v>2392</v>
      </c>
      <c r="F1" s="1160" t="s">
        <v>2393</v>
      </c>
      <c r="G1" s="1160" t="s">
        <v>2394</v>
      </c>
      <c r="H1" s="1160" t="s">
        <v>2395</v>
      </c>
      <c r="I1" s="1160" t="s">
        <v>2396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525C8-2004-A8CA-258E-610A58C899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7821D-7DB1-0D8F-F19E-D8FB6696B9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2397</v>
      </c>
    </row>
    <row customHeight="1" ht="11.25">
      <c r="A2" s="184" t="s">
        <v>100</v>
      </c>
      <c r="B2" s="184" t="s">
        <v>2398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975A4-F54D-0F74-8235-72D577F402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2399</v>
      </c>
      <c r="B1" s="836" t="s">
        <v>2400</v>
      </c>
    </row>
    <row customHeight="1" ht="11.25">
      <c r="A2" s="836">
        <v>4213775</v>
      </c>
      <c r="B2" s="836" t="s">
        <v>1230</v>
      </c>
    </row>
    <row customHeight="1" ht="11.25">
      <c r="A3" s="836">
        <v>4213784</v>
      </c>
      <c r="B3" s="836" t="s">
        <v>1265</v>
      </c>
    </row>
    <row customHeight="1" ht="11.25">
      <c r="A4" s="836">
        <v>4213781</v>
      </c>
      <c r="B4" s="836" t="s">
        <v>1258</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1399</v>
      </c>
    </row>
    <row customHeight="1" ht="11.25">
      <c r="A10" s="836">
        <v>4213783</v>
      </c>
      <c r="B10" s="836" t="s">
        <v>1414</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D2A0E-58D5-9889-F3B8-BCF88AA5DD2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2399</v>
      </c>
      <c r="B1" s="836" t="s">
        <v>2401</v>
      </c>
    </row>
    <row customHeight="1" ht="11.25">
      <c r="A2" s="836" t="s">
        <v>2402</v>
      </c>
      <c r="B2" s="836" t="s">
        <v>1512</v>
      </c>
    </row>
    <row customHeight="1" ht="11.25">
      <c r="A3" s="836" t="s">
        <v>2403</v>
      </c>
      <c r="B3" s="836" t="s">
        <v>1522</v>
      </c>
    </row>
    <row customHeight="1" ht="11.25">
      <c r="A4" s="836" t="s">
        <v>2404</v>
      </c>
      <c r="B4" s="836" t="s">
        <v>1531</v>
      </c>
    </row>
    <row customHeight="1" ht="11.25">
      <c r="A5" s="836" t="s">
        <v>2405</v>
      </c>
      <c r="B5" s="836" t="s">
        <v>1540</v>
      </c>
    </row>
    <row customHeight="1" ht="11.25">
      <c r="A6" s="836" t="s">
        <v>2406</v>
      </c>
      <c r="B6" s="836" t="s">
        <v>1546</v>
      </c>
    </row>
    <row customHeight="1" ht="11.25">
      <c r="A7" s="836" t="s">
        <v>2407</v>
      </c>
      <c r="B7" s="836" t="s">
        <v>1554</v>
      </c>
    </row>
    <row customHeight="1" ht="11.25">
      <c r="A8" s="836" t="s">
        <v>2408</v>
      </c>
      <c r="B8" s="836"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6112E-5DDF-69E4-17AA-1673314CEDA9}"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4" t="s">
        <v>2335</v>
      </c>
      <c r="B1" s="374" t="s">
        <v>2336</v>
      </c>
      <c r="C1" s="374" t="s">
        <v>2337</v>
      </c>
      <c r="D1" s="374" t="s">
        <v>2338</v>
      </c>
      <c r="E1" s="0" t="s">
        <v>2339</v>
      </c>
      <c r="F1" s="0" t="s">
        <v>2340</v>
      </c>
      <c r="G1" s="0" t="s">
        <v>2341</v>
      </c>
    </row>
    <row customHeight="1" ht="11.25">
      <c r="A2" s="0" t="s">
        <v>16</v>
      </c>
      <c r="B2" s="0" t="s">
        <v>102</v>
      </c>
      <c r="C2" s="0" t="s">
        <v>2342</v>
      </c>
      <c r="D2" s="0" t="s">
        <v>102</v>
      </c>
      <c r="E2" s="0" t="s">
        <v>2342</v>
      </c>
      <c r="F2" s="0" t="s">
        <v>2343</v>
      </c>
      <c r="G2" s="0" t="s">
        <v>112</v>
      </c>
    </row>
    <row customHeight="1" ht="11.25">
      <c r="A3" s="0" t="s">
        <v>16</v>
      </c>
      <c r="B3" s="0" t="s">
        <v>102</v>
      </c>
      <c r="C3" s="0" t="s">
        <v>2342</v>
      </c>
      <c r="D3" s="0" t="s">
        <v>2344</v>
      </c>
      <c r="E3" s="0" t="s">
        <v>2345</v>
      </c>
      <c r="F3" s="0" t="s">
        <v>2346</v>
      </c>
      <c r="G3" s="0" t="s">
        <v>113</v>
      </c>
    </row>
    <row customHeight="1" ht="11.25">
      <c r="A4" s="0" t="s">
        <v>16</v>
      </c>
      <c r="B4" s="0" t="s">
        <v>102</v>
      </c>
      <c r="C4" s="0" t="s">
        <v>2342</v>
      </c>
      <c r="D4" s="0" t="s">
        <v>2347</v>
      </c>
      <c r="E4" s="0" t="s">
        <v>2348</v>
      </c>
      <c r="F4" s="0" t="s">
        <v>2346</v>
      </c>
      <c r="G4" s="0" t="s">
        <v>92</v>
      </c>
    </row>
    <row customHeight="1" ht="11.25">
      <c r="A5" s="0" t="s">
        <v>16</v>
      </c>
      <c r="B5" s="0" t="s">
        <v>102</v>
      </c>
      <c r="C5" s="0" t="s">
        <v>2342</v>
      </c>
      <c r="D5" s="0" t="s">
        <v>2349</v>
      </c>
      <c r="E5" s="0" t="s">
        <v>2350</v>
      </c>
      <c r="F5" s="0" t="s">
        <v>2346</v>
      </c>
      <c r="G5" s="0" t="s">
        <v>93</v>
      </c>
    </row>
    <row customHeight="1" ht="11.25">
      <c r="A6" s="0" t="s">
        <v>16</v>
      </c>
      <c r="B6" s="0" t="s">
        <v>102</v>
      </c>
      <c r="C6" s="0" t="s">
        <v>2342</v>
      </c>
      <c r="D6" s="0" t="s">
        <v>2351</v>
      </c>
      <c r="E6" s="0" t="s">
        <v>2352</v>
      </c>
      <c r="F6" s="0" t="s">
        <v>2346</v>
      </c>
      <c r="G6" s="0" t="s">
        <v>114</v>
      </c>
    </row>
    <row customHeight="1" ht="11.25">
      <c r="A7" s="0" t="s">
        <v>16</v>
      </c>
      <c r="B7" s="0" t="s">
        <v>102</v>
      </c>
      <c r="C7" s="0" t="s">
        <v>2342</v>
      </c>
      <c r="D7" s="0" t="s">
        <v>2353</v>
      </c>
      <c r="E7" s="0" t="s">
        <v>2354</v>
      </c>
      <c r="F7" s="0" t="s">
        <v>2346</v>
      </c>
      <c r="G7" s="0" t="s">
        <v>94</v>
      </c>
    </row>
    <row customHeight="1" ht="11.25">
      <c r="A8" s="0" t="s">
        <v>16</v>
      </c>
      <c r="B8" s="0" t="s">
        <v>102</v>
      </c>
      <c r="C8" s="0" t="s">
        <v>2342</v>
      </c>
      <c r="D8" s="0" t="s">
        <v>2355</v>
      </c>
      <c r="E8" s="0" t="s">
        <v>2356</v>
      </c>
      <c r="F8" s="0" t="s">
        <v>2346</v>
      </c>
      <c r="G8" s="0" t="s">
        <v>95</v>
      </c>
    </row>
    <row customHeight="1" ht="11.25">
      <c r="A9" s="0" t="s">
        <v>16</v>
      </c>
      <c r="B9" s="0" t="s">
        <v>102</v>
      </c>
      <c r="C9" s="0" t="s">
        <v>2342</v>
      </c>
      <c r="D9" s="0" t="s">
        <v>2357</v>
      </c>
      <c r="E9" s="0" t="s">
        <v>2358</v>
      </c>
      <c r="F9" s="0" t="s">
        <v>2346</v>
      </c>
      <c r="G9" s="0" t="s">
        <v>115</v>
      </c>
    </row>
    <row customHeight="1" ht="11.25">
      <c r="A10" s="0" t="s">
        <v>16</v>
      </c>
      <c r="B10" s="0" t="s">
        <v>102</v>
      </c>
      <c r="C10" s="0" t="s">
        <v>2342</v>
      </c>
      <c r="D10" s="0" t="s">
        <v>2359</v>
      </c>
      <c r="E10" s="0" t="s">
        <v>2360</v>
      </c>
      <c r="F10" s="0" t="s">
        <v>2361</v>
      </c>
      <c r="G10" s="0" t="s">
        <v>151</v>
      </c>
    </row>
    <row customHeight="1" ht="11.25">
      <c r="A11" s="0" t="s">
        <v>16</v>
      </c>
      <c r="B11" s="0" t="s">
        <v>102</v>
      </c>
      <c r="C11" s="0" t="s">
        <v>2342</v>
      </c>
      <c r="D11" s="0" t="s">
        <v>2362</v>
      </c>
      <c r="E11" s="0" t="s">
        <v>2363</v>
      </c>
      <c r="F11" s="0" t="s">
        <v>2346</v>
      </c>
      <c r="G11" s="0" t="s">
        <v>152</v>
      </c>
    </row>
    <row customHeight="1" ht="11.25">
      <c r="A12" s="0" t="s">
        <v>16</v>
      </c>
      <c r="B12" s="0" t="s">
        <v>102</v>
      </c>
      <c r="C12" s="0" t="s">
        <v>2342</v>
      </c>
      <c r="D12" s="0" t="s">
        <v>2364</v>
      </c>
      <c r="E12" s="0" t="s">
        <v>2365</v>
      </c>
      <c r="F12" s="0" t="s">
        <v>2346</v>
      </c>
      <c r="G12" s="0" t="s">
        <v>153</v>
      </c>
    </row>
    <row customHeight="1" ht="11.25">
      <c r="A13" s="0" t="s">
        <v>16</v>
      </c>
      <c r="B13" s="0" t="s">
        <v>102</v>
      </c>
      <c r="C13" s="0" t="s">
        <v>2342</v>
      </c>
      <c r="D13" s="0" t="s">
        <v>2366</v>
      </c>
      <c r="E13" s="0" t="s">
        <v>2367</v>
      </c>
      <c r="F13" s="0" t="s">
        <v>2346</v>
      </c>
      <c r="G13" s="0" t="s">
        <v>154</v>
      </c>
    </row>
    <row customHeight="1" ht="11.25">
      <c r="A14" s="0" t="s">
        <v>16</v>
      </c>
      <c r="B14" s="0" t="s">
        <v>102</v>
      </c>
      <c r="C14" s="0" t="s">
        <v>2342</v>
      </c>
      <c r="D14" s="0" t="s">
        <v>2368</v>
      </c>
      <c r="E14" s="0" t="s">
        <v>2369</v>
      </c>
      <c r="F14" s="0" t="s">
        <v>2346</v>
      </c>
      <c r="G14" s="0" t="s">
        <v>155</v>
      </c>
    </row>
    <row customHeight="1" ht="11.25">
      <c r="A15" s="0" t="s">
        <v>16</v>
      </c>
      <c r="B15" s="0" t="s">
        <v>102</v>
      </c>
      <c r="C15" s="0" t="s">
        <v>2342</v>
      </c>
      <c r="D15" s="0" t="s">
        <v>2370</v>
      </c>
      <c r="E15" s="0" t="s">
        <v>2371</v>
      </c>
      <c r="F15" s="0" t="s">
        <v>2346</v>
      </c>
      <c r="G15" s="0" t="s">
        <v>156</v>
      </c>
    </row>
    <row customHeight="1" ht="11.25">
      <c r="A16" s="0" t="s">
        <v>16</v>
      </c>
      <c r="B16" s="0" t="s">
        <v>102</v>
      </c>
      <c r="C16" s="0" t="s">
        <v>2342</v>
      </c>
      <c r="D16" s="0" t="s">
        <v>103</v>
      </c>
      <c r="E16" s="0" t="s">
        <v>104</v>
      </c>
      <c r="F16" s="0" t="s">
        <v>2372</v>
      </c>
      <c r="G16" s="0" t="s">
        <v>101</v>
      </c>
    </row>
    <row customHeight="1" ht="11.25">
      <c r="A17" s="0" t="s">
        <v>16</v>
      </c>
      <c r="B17" s="0" t="s">
        <v>102</v>
      </c>
      <c r="C17" s="0" t="s">
        <v>2342</v>
      </c>
      <c r="D17" s="0" t="s">
        <v>2373</v>
      </c>
      <c r="E17" s="0" t="s">
        <v>2374</v>
      </c>
      <c r="F17" s="0" t="s">
        <v>2346</v>
      </c>
      <c r="G17" s="0" t="s">
        <v>1479</v>
      </c>
    </row>
    <row customHeight="1" ht="11.25">
      <c r="A18" s="0" t="s">
        <v>16</v>
      </c>
      <c r="B18" s="0" t="s">
        <v>102</v>
      </c>
      <c r="C18" s="0" t="s">
        <v>2342</v>
      </c>
      <c r="D18" s="0" t="s">
        <v>2375</v>
      </c>
      <c r="E18" s="0" t="s">
        <v>2376</v>
      </c>
      <c r="F18" s="0" t="s">
        <v>2346</v>
      </c>
      <c r="G18" s="0" t="s">
        <v>1491</v>
      </c>
    </row>
    <row customHeight="1" ht="11.25">
      <c r="A19" s="0" t="s">
        <v>16</v>
      </c>
      <c r="B19" s="0" t="s">
        <v>102</v>
      </c>
      <c r="C19" s="0" t="s">
        <v>2342</v>
      </c>
      <c r="D19" s="0" t="s">
        <v>2377</v>
      </c>
      <c r="E19" s="0" t="s">
        <v>2378</v>
      </c>
      <c r="F19" s="0" t="s">
        <v>2346</v>
      </c>
      <c r="G19" s="0" t="s">
        <v>1505</v>
      </c>
    </row>
    <row customHeight="1" ht="11.25">
      <c r="A20" s="0" t="s">
        <v>16</v>
      </c>
      <c r="B20" s="0" t="s">
        <v>102</v>
      </c>
      <c r="C20" s="0" t="s">
        <v>2342</v>
      </c>
      <c r="D20" s="0" t="s">
        <v>2379</v>
      </c>
      <c r="E20" s="0" t="s">
        <v>2380</v>
      </c>
      <c r="F20" s="0" t="s">
        <v>2346</v>
      </c>
      <c r="G20" s="0" t="s">
        <v>1517</v>
      </c>
    </row>
    <row customHeight="1" ht="11.25">
      <c r="A21" s="0" t="s">
        <v>16</v>
      </c>
      <c r="B21" s="0" t="s">
        <v>102</v>
      </c>
      <c r="C21" s="0" t="s">
        <v>2342</v>
      </c>
      <c r="D21" s="0" t="s">
        <v>2381</v>
      </c>
      <c r="E21" s="0" t="s">
        <v>2382</v>
      </c>
      <c r="F21" s="0" t="s">
        <v>2346</v>
      </c>
      <c r="G21" s="0" t="s">
        <v>1526</v>
      </c>
    </row>
    <row customHeight="1" ht="11.25">
      <c r="A22" s="0" t="s">
        <v>16</v>
      </c>
      <c r="B22" s="0" t="s">
        <v>102</v>
      </c>
      <c r="C22" s="0" t="s">
        <v>2342</v>
      </c>
      <c r="D22" s="0" t="s">
        <v>2383</v>
      </c>
      <c r="E22" s="0" t="s">
        <v>2384</v>
      </c>
      <c r="F22" s="0" t="s">
        <v>2346</v>
      </c>
      <c r="G22" s="0" t="s">
        <v>1542</v>
      </c>
    </row>
    <row customHeight="1" ht="11.25">
      <c r="A23" s="0" t="s">
        <v>16</v>
      </c>
      <c r="B23" s="0" t="s">
        <v>2385</v>
      </c>
      <c r="C23" s="0" t="s">
        <v>2386</v>
      </c>
      <c r="D23" s="0" t="s">
        <v>2385</v>
      </c>
      <c r="E23" s="0" t="s">
        <v>2386</v>
      </c>
      <c r="F23" s="0" t="s">
        <v>2387</v>
      </c>
      <c r="G23" s="0"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28035-34CB-05EF-DB06-E3161DBE83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2409</v>
      </c>
      <c r="B1" s="836" t="s">
        <v>2410</v>
      </c>
      <c r="C1" s="836" t="s">
        <v>1176</v>
      </c>
    </row>
    <row customHeight="1" ht="11.25">
      <c r="A2" s="836">
        <v>4189678</v>
      </c>
      <c r="B2" s="836" t="s">
        <v>2411</v>
      </c>
      <c r="C2" s="836" t="s">
        <v>2412</v>
      </c>
    </row>
    <row customHeight="1" ht="11.25">
      <c r="A3" s="836">
        <v>4190415</v>
      </c>
      <c r="B3" s="836" t="s">
        <v>2413</v>
      </c>
      <c r="C3" s="836" t="s">
        <v>2412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02EE2-CDEF-EC53-ECFF-0752BDB4DA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2414</v>
      </c>
      <c r="B1" s="164" t="s">
        <v>2415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1F9A1-6941-6659-DCD1-75019C8333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2416</v>
      </c>
      <c r="B1" s="0" t="b">
        <v>1</v>
      </c>
    </row>
    <row customHeight="1" ht="11.25">
      <c r="A2" s="0" t="s">
        <v>2417</v>
      </c>
      <c r="B2" s="0" t="b">
        <v>0</v>
      </c>
    </row>
    <row customHeight="1" ht="11.25">
      <c r="A3" s="0" t="s">
        <v>2418</v>
      </c>
      <c r="B3" s="0" t="b">
        <v>0</v>
      </c>
    </row>
    <row customHeight="1" ht="11.25">
      <c r="A4" s="0" t="s">
        <v>2419</v>
      </c>
      <c r="B4" s="0" t="b">
        <v>1</v>
      </c>
    </row>
    <row customHeight="1" ht="11.25">
      <c r="A5" s="0" t="s">
        <v>2420</v>
      </c>
      <c r="B5" s="0" t="b">
        <v>0</v>
      </c>
    </row>
    <row customHeight="1" ht="11.25">
      <c r="A6" s="0" t="s">
        <v>2421</v>
      </c>
      <c r="B6" s="0" t="b">
        <v>0</v>
      </c>
    </row>
    <row customHeight="1" ht="11.25">
      <c r="A7" s="0" t="s">
        <v>2422</v>
      </c>
      <c r="B7" s="0" t="b">
        <v>0</v>
      </c>
    </row>
    <row customHeight="1" ht="11.25">
      <c r="A8" s="0" t="s">
        <v>2423</v>
      </c>
      <c r="B8" s="0" t="b">
        <v>0</v>
      </c>
    </row>
    <row customHeight="1" ht="11.25">
      <c r="A9" s="0" t="s">
        <v>2424</v>
      </c>
      <c r="B9" s="0" t="b">
        <v>0</v>
      </c>
    </row>
    <row customHeight="1" ht="11.25">
      <c r="A10" s="0" t="s">
        <v>2425</v>
      </c>
      <c r="B10" s="0" t="b">
        <v>0</v>
      </c>
    </row>
    <row customHeight="1" ht="11.25">
      <c r="A11" s="0" t="s">
        <v>2426</v>
      </c>
      <c r="B11" s="0" t="b">
        <v>0</v>
      </c>
    </row>
    <row customHeight="1" ht="11.25">
      <c r="A12" s="0" t="s">
        <v>2427</v>
      </c>
      <c r="B12" s="0" t="b">
        <v>0</v>
      </c>
    </row>
    <row customHeight="1" ht="11.25">
      <c r="A13" s="0" t="s">
        <v>2428</v>
      </c>
      <c r="B13" s="0" t="b">
        <v>0</v>
      </c>
    </row>
    <row customHeight="1" ht="11.25">
      <c r="A14" s="0" t="s">
        <v>2429</v>
      </c>
      <c r="B14" s="0" t="b">
        <v>1</v>
      </c>
    </row>
    <row customHeight="1" ht="11.25">
      <c r="A15" s="0" t="s">
        <v>2430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9F219-8C2C-E3EB-79F9-66C3ECCA1B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F2303-7629-5CEC-E128-6DBF03503A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2431</v>
      </c>
      <c r="B1" s="68" t="s">
        <v>2432</v>
      </c>
    </row>
    <row customHeight="1" ht="11.25">
      <c r="A2" s="65" t="s">
        <v>2433</v>
      </c>
      <c r="B2" s="65" t="s">
        <v>2434</v>
      </c>
    </row>
    <row customHeight="1" ht="11.25">
      <c r="A3" s="65" t="s">
        <v>2435</v>
      </c>
      <c r="B3" s="65" t="s">
        <v>2436</v>
      </c>
    </row>
    <row customHeight="1" ht="11.25">
      <c r="A4" s="65" t="s">
        <v>2437</v>
      </c>
      <c r="B4" s="65" t="s">
        <v>2438</v>
      </c>
    </row>
    <row customHeight="1" ht="11.25">
      <c r="A5" s="65" t="s">
        <v>2439</v>
      </c>
      <c r="B5" s="65" t="s">
        <v>2440</v>
      </c>
    </row>
    <row customHeight="1" ht="11.25">
      <c r="A6" s="65" t="s">
        <v>2441</v>
      </c>
      <c r="B6" s="65" t="s">
        <v>2442</v>
      </c>
    </row>
    <row customHeight="1" ht="11.25">
      <c r="A7" s="65" t="s">
        <v>2443</v>
      </c>
      <c r="B7" s="65" t="s">
        <v>2444</v>
      </c>
    </row>
    <row customHeight="1" ht="11.25">
      <c r="A8" s="65" t="s">
        <v>2445</v>
      </c>
      <c r="B8" s="65" t="s">
        <v>2446</v>
      </c>
    </row>
    <row customHeight="1" ht="11.25">
      <c r="A9" s="65" t="s">
        <v>2447</v>
      </c>
      <c r="B9" s="65" t="s">
        <v>2448</v>
      </c>
    </row>
    <row customHeight="1" ht="11.25">
      <c r="A10" s="65" t="s">
        <v>2449</v>
      </c>
      <c r="B10" s="65" t="s">
        <v>2450</v>
      </c>
    </row>
    <row customHeight="1" ht="11.25">
      <c r="A11" s="65" t="s">
        <v>2451</v>
      </c>
      <c r="B11" s="65" t="s">
        <v>2452</v>
      </c>
    </row>
    <row customHeight="1" ht="11.25">
      <c r="A12" s="65" t="s">
        <v>2453</v>
      </c>
      <c r="B12" s="65" t="s">
        <v>2454</v>
      </c>
    </row>
    <row customHeight="1" ht="11.25">
      <c r="A13" s="65" t="s">
        <v>2455</v>
      </c>
      <c r="B13" s="65" t="s">
        <v>2456</v>
      </c>
    </row>
    <row customHeight="1" ht="11.25">
      <c r="A14" s="65" t="s">
        <v>2457</v>
      </c>
      <c r="B14" s="65" t="s">
        <v>2458</v>
      </c>
    </row>
    <row customHeight="1" ht="11.25">
      <c r="A15" s="65" t="s">
        <v>2459</v>
      </c>
      <c r="B15" s="65" t="s">
        <v>2460</v>
      </c>
    </row>
    <row customHeight="1" ht="11.25">
      <c r="A16" s="65" t="s">
        <v>2461</v>
      </c>
      <c r="B16" s="65" t="s">
        <v>2462</v>
      </c>
    </row>
    <row customHeight="1" ht="11.25">
      <c r="A17" s="65" t="s">
        <v>2463</v>
      </c>
      <c r="B17" s="65" t="s">
        <v>2464</v>
      </c>
    </row>
    <row customHeight="1" ht="11.25">
      <c r="A18" s="65" t="s">
        <v>2465</v>
      </c>
      <c r="B18" s="65" t="s">
        <v>2466</v>
      </c>
    </row>
    <row customHeight="1" ht="11.25">
      <c r="A19" s="65" t="s">
        <v>2467</v>
      </c>
      <c r="B19" s="65" t="s">
        <v>2468</v>
      </c>
    </row>
    <row customHeight="1" ht="11.25">
      <c r="A20" s="65" t="s">
        <v>2469</v>
      </c>
      <c r="B20" s="65" t="s">
        <v>2470</v>
      </c>
    </row>
    <row customHeight="1" ht="11.25">
      <c r="A21" s="65" t="s">
        <v>2471</v>
      </c>
      <c r="B21" s="65" t="s">
        <v>2472</v>
      </c>
    </row>
    <row customHeight="1" ht="11.25">
      <c r="A22" s="65" t="s">
        <v>2473</v>
      </c>
      <c r="B22" s="65" t="s">
        <v>2474</v>
      </c>
    </row>
    <row customHeight="1" ht="11.25">
      <c r="A23" s="65" t="s">
        <v>2475</v>
      </c>
      <c r="B23" s="65" t="s">
        <v>2476</v>
      </c>
    </row>
    <row customHeight="1" ht="11.25">
      <c r="A24" s="65" t="s">
        <v>2477</v>
      </c>
      <c r="B24" s="65" t="s">
        <v>2478</v>
      </c>
    </row>
    <row customHeight="1" ht="11.25">
      <c r="A25" s="65" t="s">
        <v>2479</v>
      </c>
      <c r="B25" s="65" t="s">
        <v>2480</v>
      </c>
    </row>
    <row customHeight="1" ht="11.25">
      <c r="A26" s="65" t="s">
        <v>2481</v>
      </c>
      <c r="B26" s="65" t="s">
        <v>2482</v>
      </c>
    </row>
    <row customHeight="1" ht="11.25">
      <c r="A27" s="65" t="s">
        <v>2483</v>
      </c>
      <c r="B27" s="65" t="s">
        <v>2484</v>
      </c>
    </row>
    <row customHeight="1" ht="11.25">
      <c r="A28" s="65" t="s">
        <v>2485</v>
      </c>
      <c r="B28" s="65" t="s">
        <v>2486</v>
      </c>
    </row>
    <row customHeight="1" ht="11.25">
      <c r="A29" s="65" t="s">
        <v>2487</v>
      </c>
      <c r="B29" s="65" t="s">
        <v>2488</v>
      </c>
    </row>
    <row customHeight="1" ht="11.25">
      <c r="A30" s="65" t="s">
        <v>2489</v>
      </c>
      <c r="B30" s="65" t="s">
        <v>2490</v>
      </c>
    </row>
    <row customHeight="1" ht="11.25">
      <c r="A31" s="65" t="s">
        <v>2491</v>
      </c>
      <c r="B31" s="65" t="s">
        <v>2492</v>
      </c>
    </row>
    <row customHeight="1" ht="11.25">
      <c r="A32" s="65" t="s">
        <v>2493</v>
      </c>
      <c r="B32" s="65" t="s">
        <v>2494</v>
      </c>
    </row>
    <row customHeight="1" ht="11.25">
      <c r="A33" s="65" t="s">
        <v>2495</v>
      </c>
      <c r="B33" s="65" t="s">
        <v>2496</v>
      </c>
    </row>
    <row customHeight="1" ht="11.25">
      <c r="A34" s="65" t="s">
        <v>2497</v>
      </c>
      <c r="B34" s="65" t="s">
        <v>2498</v>
      </c>
    </row>
    <row customHeight="1" ht="11.25">
      <c r="A35" s="65" t="s">
        <v>2499</v>
      </c>
      <c r="B35" s="65" t="s">
        <v>2500</v>
      </c>
    </row>
    <row customHeight="1" ht="11.25">
      <c r="A36" s="65" t="s">
        <v>2501</v>
      </c>
      <c r="B36" s="65" t="s">
        <v>2502</v>
      </c>
    </row>
    <row customHeight="1" ht="11.25">
      <c r="A37" s="65" t="s">
        <v>2503</v>
      </c>
      <c r="B37" s="65" t="s">
        <v>2504</v>
      </c>
    </row>
    <row customHeight="1" ht="11.25">
      <c r="A38" s="65" t="s">
        <v>2505</v>
      </c>
      <c r="B38" s="65" t="s">
        <v>2506</v>
      </c>
    </row>
    <row customHeight="1" ht="11.25">
      <c r="A39" s="65" t="s">
        <v>2507</v>
      </c>
      <c r="B39" s="65" t="s">
        <v>2508</v>
      </c>
    </row>
    <row customHeight="1" ht="11.25">
      <c r="A40" s="65" t="s">
        <v>2509</v>
      </c>
      <c r="B40" s="65" t="s">
        <v>2510</v>
      </c>
    </row>
    <row customHeight="1" ht="11.25">
      <c r="A41" s="65" t="s">
        <v>2511</v>
      </c>
      <c r="B41" s="65" t="s">
        <v>2512</v>
      </c>
    </row>
    <row customHeight="1" ht="11.25">
      <c r="A42" s="65" t="s">
        <v>2513</v>
      </c>
      <c r="B42" s="65" t="s">
        <v>2514</v>
      </c>
    </row>
    <row customHeight="1" ht="11.25">
      <c r="A43" s="65" t="s">
        <v>2515</v>
      </c>
      <c r="B43" s="65" t="s">
        <v>2516</v>
      </c>
    </row>
    <row customHeight="1" ht="11.25">
      <c r="A44" s="65" t="s">
        <v>2517</v>
      </c>
      <c r="B44" s="65" t="s">
        <v>2518</v>
      </c>
    </row>
    <row customHeight="1" ht="11.25">
      <c r="A45" s="65" t="s">
        <v>2519</v>
      </c>
      <c r="B45" s="65" t="s">
        <v>2520</v>
      </c>
    </row>
    <row customHeight="1" ht="11.25">
      <c r="A46" s="65" t="s">
        <v>2521</v>
      </c>
      <c r="B46" s="65" t="s">
        <v>2522</v>
      </c>
    </row>
    <row customHeight="1" ht="11.25">
      <c r="A47" s="65" t="s">
        <v>2523</v>
      </c>
      <c r="B47" s="65" t="s">
        <v>2524</v>
      </c>
    </row>
    <row customHeight="1" ht="11.25">
      <c r="A48" s="65" t="s">
        <v>2525</v>
      </c>
      <c r="B48" s="65" t="s">
        <v>2526</v>
      </c>
    </row>
    <row customHeight="1" ht="11.25">
      <c r="A49" s="65" t="s">
        <v>2527</v>
      </c>
      <c r="B49" s="65" t="s">
        <v>2528</v>
      </c>
    </row>
    <row customHeight="1" ht="11.25">
      <c r="A50" s="65" t="s">
        <v>2529</v>
      </c>
      <c r="B50" s="65" t="s">
        <v>2530</v>
      </c>
    </row>
    <row customHeight="1" ht="11.25">
      <c r="A51" s="65" t="s">
        <v>2531</v>
      </c>
      <c r="B51" s="65" t="s">
        <v>2532</v>
      </c>
    </row>
    <row customHeight="1" ht="11.25">
      <c r="A52" s="65" t="s">
        <v>2533</v>
      </c>
      <c r="B52" s="65" t="s">
        <v>2534</v>
      </c>
    </row>
    <row customHeight="1" ht="11.25">
      <c r="A53" s="65" t="s">
        <v>2535</v>
      </c>
      <c r="B53" s="65" t="s">
        <v>2536</v>
      </c>
    </row>
    <row customHeight="1" ht="11.25">
      <c r="A54" s="65" t="s">
        <v>2537</v>
      </c>
      <c r="B54" s="65" t="s">
        <v>2538</v>
      </c>
    </row>
    <row customHeight="1" ht="11.25">
      <c r="A55" s="65" t="s">
        <v>2539</v>
      </c>
      <c r="B55" s="65" t="s">
        <v>2540</v>
      </c>
    </row>
    <row customHeight="1" ht="11.25">
      <c r="A56" s="65" t="s">
        <v>2541</v>
      </c>
      <c r="B56" s="65" t="s">
        <v>2542</v>
      </c>
    </row>
    <row customHeight="1" ht="11.25">
      <c r="A57" s="65" t="s">
        <v>2543</v>
      </c>
      <c r="B57" s="65" t="s">
        <v>2544</v>
      </c>
    </row>
    <row customHeight="1" ht="11.25">
      <c r="A58" s="65" t="s">
        <v>2545</v>
      </c>
      <c r="B58" s="65" t="s">
        <v>2546</v>
      </c>
    </row>
    <row customHeight="1" ht="11.25">
      <c r="A59" s="65" t="s">
        <v>2547</v>
      </c>
      <c r="B59" s="65" t="s">
        <v>2548</v>
      </c>
    </row>
    <row customHeight="1" ht="11.25">
      <c r="A60" s="65" t="s">
        <v>2549</v>
      </c>
      <c r="B60" s="65" t="s">
        <v>2550</v>
      </c>
    </row>
    <row customHeight="1" ht="11.25">
      <c r="A61" s="65"/>
      <c r="B61" s="65" t="s">
        <v>2551</v>
      </c>
    </row>
    <row customHeight="1" ht="11.25">
      <c r="A62" s="65"/>
      <c r="B62" s="65" t="s">
        <v>2552</v>
      </c>
    </row>
    <row customHeight="1" ht="11.25">
      <c r="A63" s="65"/>
      <c r="B63" s="65" t="s">
        <v>2553</v>
      </c>
    </row>
    <row customHeight="1" ht="11.25">
      <c r="A64" s="65"/>
      <c r="B64" s="65" t="s">
        <v>2554</v>
      </c>
    </row>
    <row customHeight="1" ht="11.25">
      <c r="A65" s="65"/>
      <c r="B65" s="65" t="s">
        <v>2555</v>
      </c>
    </row>
    <row customHeight="1" ht="11.25">
      <c r="A66" s="65"/>
      <c r="B66" s="65" t="s">
        <v>2556</v>
      </c>
    </row>
    <row customHeight="1" ht="11.25">
      <c r="A67" s="65"/>
      <c r="B67" s="65" t="s">
        <v>2557</v>
      </c>
    </row>
    <row customHeight="1" ht="11.25">
      <c r="A68" s="65"/>
      <c r="B68" s="65" t="s">
        <v>2558</v>
      </c>
    </row>
    <row customHeight="1" ht="11.25">
      <c r="A69" s="65"/>
      <c r="B69" s="65" t="s">
        <v>2559</v>
      </c>
    </row>
    <row customHeight="1" ht="11.25">
      <c r="A70" s="65"/>
      <c r="B70" s="65" t="s">
        <v>2560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BFC77-8525-FFB5-C5A1-7498C38B6EE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2561</v>
      </c>
    </row>
    <row customHeight="1" ht="90">
      <c r="B2" s="95" t="s">
        <v>2562</v>
      </c>
    </row>
    <row customHeight="1" ht="67.5">
      <c r="B3" s="95" t="s">
        <v>2563</v>
      </c>
    </row>
    <row customHeight="1" ht="33.75">
      <c r="B4" s="95" t="s">
        <v>2564</v>
      </c>
    </row>
    <row customHeight="1" ht="11.25">
      <c r="B5" s="95" t="s">
        <v>2565</v>
      </c>
    </row>
    <row customHeight="1" ht="22.5">
      <c r="B6" s="95" t="s">
        <v>2566</v>
      </c>
    </row>
    <row customHeight="1" ht="22.5">
      <c r="B7" s="95" t="s">
        <v>2567</v>
      </c>
    </row>
    <row customHeight="1" ht="22.5">
      <c r="B8" s="95" t="s">
        <v>2568</v>
      </c>
    </row>
    <row customHeight="1" ht="22.5">
      <c r="B9" s="95" t="s">
        <v>2569</v>
      </c>
    </row>
    <row customHeight="1" ht="56.25">
      <c r="B10" s="95" t="s">
        <v>2570</v>
      </c>
    </row>
    <row customHeight="1" ht="12.75">
      <c r="B11" s="160" t="s">
        <v>2571</v>
      </c>
    </row>
    <row customHeight="1" ht="11.25">
      <c r="B12" s="94" t="s">
        <v>2572</v>
      </c>
    </row>
    <row customHeight="1" ht="22.5">
      <c r="B13" s="95" t="s">
        <v>2573</v>
      </c>
    </row>
    <row customHeight="1" ht="67.5">
      <c r="B14" s="95" t="s">
        <v>2574</v>
      </c>
    </row>
    <row customHeight="1" ht="22.5">
      <c r="B15" s="95" t="s">
        <v>2575</v>
      </c>
    </row>
    <row customHeight="1" ht="11.25">
      <c r="B16" s="94" t="s">
        <v>2576</v>
      </c>
      <c r="D16" s="101"/>
    </row>
    <row customHeight="1" ht="33.75">
      <c r="B17" s="95" t="s">
        <v>2577</v>
      </c>
    </row>
    <row customHeight="1" ht="33.75">
      <c r="B18" s="95" t="s">
        <v>2578</v>
      </c>
    </row>
    <row customHeight="1" ht="11.25">
      <c r="B19" s="95" t="s">
        <v>2579</v>
      </c>
    </row>
    <row customHeight="1" ht="33.75">
      <c r="B20" s="95" t="s">
        <v>2580</v>
      </c>
    </row>
    <row customHeight="1" ht="11.25">
      <c r="B21" s="94" t="s">
        <v>2581</v>
      </c>
    </row>
    <row customHeight="1" ht="11.25">
      <c r="B22" s="95" t="s">
        <v>2582</v>
      </c>
    </row>
    <row r="24" customHeight="1" ht="22.5">
      <c r="B24" s="162" t="s">
        <v>2583</v>
      </c>
    </row>
    <row r="26" customHeight="1" ht="11.25">
      <c r="B26" s="94" t="s">
        <v>2584</v>
      </c>
    </row>
    <row customHeight="1" ht="22.5">
      <c r="B27" s="161" t="s">
        <v>401</v>
      </c>
    </row>
    <row customHeight="1" ht="56.25">
      <c r="B28" s="161" t="s">
        <v>2585</v>
      </c>
    </row>
    <row customHeight="1" ht="11.25">
      <c r="B29" s="211" t="s">
        <v>2586</v>
      </c>
    </row>
    <row customHeight="1" ht="22.5">
      <c r="B30" s="161" t="s">
        <v>2587</v>
      </c>
    </row>
    <row r="32" customHeight="1" ht="11.25">
      <c r="A32" s="189"/>
      <c r="B32" s="190" t="s">
        <v>2588</v>
      </c>
    </row>
    <row customHeight="1" ht="14.25">
      <c r="A33" s="191">
        <v>1</v>
      </c>
      <c r="B33" s="192" t="s">
        <v>2589</v>
      </c>
    </row>
    <row customHeight="1" ht="14.25">
      <c r="A34" s="191">
        <v>2</v>
      </c>
      <c r="B34" s="192" t="s">
        <v>2590</v>
      </c>
    </row>
    <row customHeight="1" ht="11.25">
      <c r="B35" s="190" t="s">
        <v>2591</v>
      </c>
    </row>
    <row customHeight="1" ht="11.25">
      <c r="B36" s="192" t="s">
        <v>2592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