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Предложение!$51:$57</definedName>
    <definedName name="OFFER_TARIFF_A_COLDVSNA_2">Предложение!$118:$124</definedName>
    <definedName name="OFFER_TARIFF_A_COLDVSNA_3">Предложение!$183:$189</definedName>
    <definedName name="OFFER_TARIFF_A_COLDVSNA_4">Предложение!$248:$254</definedName>
    <definedName name="OFFER_TARIFF_A_COLDVSNA_5">Предложение!$313:$319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Т-пит'!$CU$37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Т-пит'!$CU$58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<sst xmlns="http://schemas.openxmlformats.org/spreadsheetml/2006/main" count="9727" uniqueCount="2600">
  <si>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</si>
  <si>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</si>
  <si>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</si>
  <si>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</si>
  <si>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</si>
  <si>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</si>
  <si>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</si>
  <si>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</si>
  <si>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</si>
  <si>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</si>
  <si>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</si>
  <si>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</si>
  <si>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</si>
  <si>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</si>
  <si>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</si>
  <si>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</si>
  <si>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</si>
  <si>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</si>
  <si>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</si>
  <si>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</si>
  <si>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</si>
  <si>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</si>
  <si>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</si>
  <si>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</si>
  <si>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</si>
  <si>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</si>
  <si>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</si>
  <si>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</si>
  <si>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</si>
  <si>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</si>
  <si>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</si>
  <si>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</si>
  <si>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</si>
  <si>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</si>
  <si>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</si>
  <si>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</si>
  <si>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</si>
  <si>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</si>
  <si>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</si>
  <si>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</si>
  <si>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</si>
  <si>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</si>
  <si>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</si>
  <si>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</si>
  <si>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</si>
  <si>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</si>
  <si>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</si>
  <si>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</si>
  <si>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</si>
  <si>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</si>
  <si>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</si>
  <si>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</si>
  <si>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</si>
  <si>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</si>
  <si>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</si>
  <si>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</si>
  <si>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</si>
  <si>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</si>
  <si>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</si>
  <si>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</si>
  <si>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</si>
  <si>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</si>
  <si>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</si>
  <si>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</si>
  <si>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</si>
  <si>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</si>
  <si>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</si>
  <si>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</si>
  <si>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</si>
  <si>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</si>
  <si>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</si>
  <si>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</si>
  <si>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</si>
  <si>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</si>
  <si>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</si>
  <si>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</si>
  <si>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</si>
  <si>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</si>
  <si>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</si>
  <si>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</si>
  <si>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</si>
  <si>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</si>
  <si>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</si>
  <si>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</si>
  <si>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</si>
  <si>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</si>
  <si>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</si>
  <si>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</si>
  <si>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</si>
  <si>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</si>
  <si>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</si>
  <si>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</si>
  <si>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</si>
  <si>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</si>
  <si>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</si>
  <si>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</si>
  <si>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</si>
  <si>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</si>
  <si>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</si>
  <si>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</si>
  <si>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</si>
  <si>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</si>
  <si>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</si>
  <si>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</si>
  <si>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</si>
  <si>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</si>
  <si>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</si>
  <si>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</si>
  <si>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</si>
  <si>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</si>
  <si>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</si>
  <si>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</si>
  <si>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</si>
  <si>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</si>
  <si>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</si>
  <si>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</si>
  <si>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</si>
  <si>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</si>
  <si>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</si>
  <si>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</si>
  <si>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</si>
  <si>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</si>
  <si>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</si>
  <si>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</si>
  <si>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</si>
  <si>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</si>
  <si>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</si>
  <si>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</si>
  <si>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</si>
  <si>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</si>
  <si>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</si>
  <si>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</si>
  <si>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</si>
  <si>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</si>
  <si>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</si>
  <si>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</si>
  <si>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</si>
  <si>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</si>
  <si>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</si>
  <si>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</si>
  <si>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</si>
  <si>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</si>
  <si>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</si>
  <si>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</si>
  <si>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</si>
  <si>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</si>
  <si>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</si>
  <si>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</si>
  <si>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</si>
  <si>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</si>
  <si>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</si>
  <si>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</si>
  <si>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</si>
  <si>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</si>
  <si>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</si>
  <si>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</si>
  <si>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</si>
  <si>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</si>
  <si>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</si>
  <si>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</si>
  <si>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</si>
  <si>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</si>
  <si>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</si>
  <si>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</si>
  <si>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</si>
  <si>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</si>
  <si>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</si>
  <si>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</si>
  <si>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</si>
  <si>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</si>
  <si>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</si>
  <si>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</si>
  <si>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</si>
  <si>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</si>
  <si>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</si>
  <si>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</si>
  <si>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</si>
  <si>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</si>
  <si>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</si>
  <si>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</si>
  <si>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</si>
  <si>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</si>
  <si>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</si>
  <si>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</si>
  <si>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</si>
  <si>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</si>
  <si>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</si>
  <si>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</si>
  <si>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</si>
  <si>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</si>
  <si>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</si>
  <si>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</si>
  <si>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</si>
  <si>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</si>
  <si>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</si>
  <si>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</si>
  <si>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</si>
  <si>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</si>
  <si>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</si>
  <si>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</si>
  <si>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</si>
  <si>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</si>
  <si>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</si>
  <si>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</si>
  <si>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</si>
  <si>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</si>
  <si>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</si>
  <si>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</si>
  <si>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</si>
  <si>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</si>
  <si>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</si>
  <si>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</si>
  <si>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</si>
  <si>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</si>
  <si>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</si>
  <si>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</si>
  <si>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</si>
  <si>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</si>
  <si>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</si>
  <si>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</si>
  <si>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</si>
  <si>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</si>
  <si>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</si>
  <si>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</si>
  <si>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</si>
  <si>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</si>
  <si>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</si>
  <si>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</si>
  <si>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</si>
  <si>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</si>
  <si>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</si>
  <si>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</si>
  <si>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</si>
  <si>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</si>
  <si>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</si>
  <si>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</si>
  <si>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</si>
  <si>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</si>
  <si>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</si>
  <si>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</si>
  <si>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</si>
  <si>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</si>
  <si>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</si>
  <si>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</si>
  <si>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</si>
  <si>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</si>
  <si>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</si>
  <si>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</si>
  <si>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</si>
  <si>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</si>
  <si>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</si>
  <si>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</si>
  <si>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</si>
  <si>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</si>
  <si>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</si>
  <si>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</si>
  <si>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</si>
  <si>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</si>
  <si>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</si>
  <si>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</si>
  <si>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</si>
  <si>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</si>
  <si>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</si>
  <si>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</si>
  <si>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</si>
  <si>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</si>
  <si>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</si>
  <si>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</si>
  <si>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</si>
  <si>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</si>
  <si>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</si>
  <si>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</si>
  <si>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</si>
  <si>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</si>
  <si>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</si>
  <si>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</si>
  <si>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</si>
  <si>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</si>
  <si>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</si>
  <si>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</si>
  <si>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</si>
  <si>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</si>
  <si>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</si>
  <si>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</si>
  <si>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</si>
  <si>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</si>
  <si>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</si>
  <si>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</si>
  <si>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</si>
  <si>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</si>
  <si>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</si>
  <si>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</si>
  <si>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</si>
  <si>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</si>
  <si>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</si>
  <si>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</si>
  <si>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</si>
  <si>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</si>
  <si>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</si>
  <si>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</si>
  <si>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</si>
  <si>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</si>
  <si>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</si>
  <si>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</si>
  <si>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</si>
  <si>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</si>
  <si>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</si>
  <si>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</si>
  <si>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</si>
  <si>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</si>
  <si>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</si>
  <si>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</si>
  <si>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</si>
  <si>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</si>
  <si>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</si>
  <si>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</si>
  <si>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</si>
  <si>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</si>
  <si>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</si>
  <si>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</si>
  <si>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</si>
  <si>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</si>
  <si>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</si>
  <si>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</si>
  <si>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</si>
  <si>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</si>
  <si>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</si>
  <si>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</si>
  <si>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</si>
  <si>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</si>
  <si>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</si>
  <si>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</si>
  <si>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</si>
  <si>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</si>
  <si>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</si>
  <si>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</si>
  <si>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</si>
  <si>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</si>
  <si>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</si>
  <si>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</si>
  <si>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</si>
  <si>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</si>
  <si>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</si>
  <si>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</si>
  <si>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</si>
  <si>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</si>
  <si>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</si>
  <si>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</si>
  <si>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</si>
  <si>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</si>
  <si>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</si>
  <si>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</si>
  <si>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</si>
  <si>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</si>
  <si>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</si>
  <si>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</si>
  <si>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</si>
  <si>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</si>
  <si>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</si>
  <si>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</si>
  <si>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</si>
  <si>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</si>
  <si>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</si>
  <si>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</si>
  <si>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</si>
  <si>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</si>
  <si>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</si>
  <si>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</si>
  <si>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</si>
  <si>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</si>
  <si>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</si>
  <si>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</si>
  <si>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</si>
  <si>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</si>
  <si>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</si>
  <si>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</si>
  <si>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</si>
  <si>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</si>
  <si>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</si>
  <si>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</si>
  <si>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</si>
  <si>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</si>
  <si>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</si>
  <si>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</si>
  <si>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</si>
  <si>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</si>
  <si>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</si>
  <si>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</si>
  <si>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</si>
  <si>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</si>
  <si>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</si>
  <si>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</si>
  <si>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</si>
  <si>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</si>
  <si>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</si>
  <si>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</si>
  <si>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</si>
  <si>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</si>
  <si>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</si>
  <si>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</si>
  <si>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</si>
  <si>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</si>
  <si>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</si>
  <si>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</si>
  <si>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</si>
  <si>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</si>
  <si>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</si>
  <si>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</si>
  <si>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</si>
  <si>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</si>
  <si>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</si>
  <si>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</si>
  <si>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</si>
  <si>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</si>
  <si>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</si>
  <si>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</si>
  <si>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</si>
  <si>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</si>
  <si>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</si>
  <si>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</si>
  <si>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</si>
  <si>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</si>
  <si>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</si>
  <si>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</si>
  <si>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</si>
  <si>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</si>
  <si>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</si>
  <si>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</si>
  <si>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</si>
  <si>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</si>
  <si>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</si>
  <si>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</si>
  <si>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</si>
  <si>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</si>
  <si>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</si>
  <si>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</si>
  <si>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</si>
  <si>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</si>
  <si>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</si>
  <si>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</si>
  <si>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</si>
  <si>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</si>
  <si>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</si>
  <si>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</si>
  <si>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</si>
  <si>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</si>
  <si>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</si>
  <si>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</si>
  <si>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</si>
  <si>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</si>
  <si>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</si>
  <si>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</si>
  <si>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</si>
  <si>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</si>
  <si>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</si>
  <si>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</si>
  <si>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</si>
  <si>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</si>
  <si>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</si>
  <si>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</si>
  <si>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</si>
  <si>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</si>
  <si>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</si>
  <si>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</si>
  <si>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</si>
  <si>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</si>
  <si>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</si>
  <si>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</si>
  <si>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</si>
  <si>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</si>
  <si>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</si>
  <si>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</si>
  <si>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</si>
  <si>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</si>
  <si>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</si>
  <si>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</si>
  <si>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</si>
  <si>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</si>
  <si>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</si>
  <si>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</si>
  <si>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</si>
  <si>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</si>
  <si>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</si>
  <si>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</si>
  <si>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</si>
  <si>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</si>
  <si>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</si>
  <si>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</si>
  <si>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</si>
  <si>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</si>
  <si>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</si>
  <si>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</si>
  <si>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</si>
  <si>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</si>
  <si>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</si>
  <si>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</si>
  <si>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</si>
  <si>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население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</si>
  <si>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</si>
  <si>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</si>
  <si>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</si>
  <si>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</si>
  <si>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</si>
  <si>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</si>
  <si>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</si>
  <si>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</si>
  <si>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</si>
  <si>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</si>
  <si>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</si>
  <si>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</si>
  <si>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</si>
  <si>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</si>
  <si>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</si>
  <si>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</si>
  <si>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</si>
  <si>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</si>
  <si>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</si>
  <si>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</si>
  <si>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</si>
  <si>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</si>
  <si>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</si>
  <si>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</si>
  <si>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</si>
  <si>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</si>
  <si>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</si>
  <si>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</si>
  <si>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</si>
  <si>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</si>
  <si>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</si>
  <si>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</si>
  <si>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</si>
  <si>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</si>
  <si>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</si>
  <si>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</si>
  <si>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</si>
  <si>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</si>
  <si>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</si>
  <si>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</si>
  <si>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</si>
  <si>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</si>
  <si>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</si>
  <si>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</si>
  <si>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</si>
  <si>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</si>
  <si>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</si>
  <si>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</si>
  <si>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</si>
  <si>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</si>
  <si>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</si>
  <si>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</si>
  <si>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</si>
  <si>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</si>
  <si>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</si>
  <si>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</si>
  <si>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</si>
  <si>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</si>
  <si>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</si>
  <si>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</si>
  <si>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</si>
  <si>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</si>
  <si>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</si>
  <si>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</si>
  <si>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</si>
  <si>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</si>
  <si>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</si>
  <si>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</si>
  <si>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</si>
  <si>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</si>
  <si>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</si>
  <si>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</si>
  <si>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</si>
  <si>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</si>
  <si>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</si>
  <si>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</si>
  <si>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</si>
  <si>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</si>
  <si>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</si>
  <si>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</si>
  <si>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</si>
  <si>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</si>
  <si>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</si>
  <si>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</si>
  <si>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</si>
  <si>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</si>
  <si>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</si>
  <si>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</si>
  <si>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</si>
  <si>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</si>
  <si>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</si>
  <si>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</si>
  <si>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</si>
  <si>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</si>
  <si>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</si>
  <si>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</si>
  <si>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</si>
  <si>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</si>
  <si>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</si>
  <si>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</si>
  <si>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</si>
  <si>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</si>
  <si>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</si>
  <si>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</si>
  <si>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</si>
  <si>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</si>
  <si>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</si>
  <si>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</si>
  <si>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</si>
  <si>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</si>
  <si>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</si>
  <si>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</si>
  <si>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</si>
  <si>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</si>
  <si>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</si>
  <si>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</si>
  <si>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</si>
  <si>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</si>
  <si>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</si>
  <si>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</si>
  <si>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</si>
  <si>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</si>
  <si>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</si>
  <si>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</si>
  <si>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</si>
  <si>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</si>
  <si>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</si>
  <si>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</si>
  <si>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</si>
  <si>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</si>
  <si>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</si>
  <si>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</si>
  <si>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</si>
  <si>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</si>
  <si>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</si>
  <si>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</si>
  <si>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</si>
  <si>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</si>
  <si>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</si>
  <si>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</si>
  <si>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</si>
  <si>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</si>
  <si>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</si>
  <si>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</si>
  <si>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</si>
  <si>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</si>
  <si>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</si>
  <si>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</si>
  <si>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</si>
  <si>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</si>
  <si>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</si>
  <si>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</si>
  <si>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</si>
  <si>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</si>
  <si>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</si>
  <si>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</si>
  <si>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</si>
  <si>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</si>
  <si>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</si>
  <si>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</si>
  <si>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</si>
  <si>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</si>
  <si>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</si>
  <si>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</si>
  <si>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</si>
  <si>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</si>
  <si>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</si>
  <si>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</si>
  <si>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</si>
  <si>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</si>
  <si>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</si>
  <si>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</si>
  <si>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</si>
  <si>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</si>
  <si>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</si>
  <si>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</si>
  <si>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</si>
  <si>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</si>
  <si>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</si>
  <si>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</si>
  <si>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</si>
  <si>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</si>
  <si>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</si>
  <si>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</si>
  <si>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</si>
  <si>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</si>
  <si>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</si>
  <si>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</si>
  <si>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</si>
  <si>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</si>
  <si>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</si>
  <si>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</si>
  <si>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</si>
  <si>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</si>
  <si>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</si>
  <si>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</si>
  <si>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</si>
  <si>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</si>
  <si>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</si>
  <si>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</si>
  <si>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</si>
  <si>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</si>
  <si>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</si>
  <si>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</si>
  <si>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</si>
  <si>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</si>
  <si>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</si>
  <si>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</si>
  <si>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</si>
  <si>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</si>
  <si>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</si>
  <si>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</si>
  <si>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</si>
  <si>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</si>
  <si>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</si>
  <si>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</si>
  <si>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</si>
  <si>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</si>
  <si>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</si>
  <si>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</si>
  <si>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</si>
  <si>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</si>
  <si>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</si>
  <si>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</si>
  <si>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</si>
  <si>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</si>
  <si>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</si>
  <si>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</si>
  <si>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</si>
  <si>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</si>
  <si>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</si>
  <si>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</si>
  <si>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</si>
  <si>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</si>
  <si>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</si>
  <si>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</si>
  <si>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</si>
  <si>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</si>
  <si>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</si>
  <si>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</si>
  <si>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</si>
  <si>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</si>
  <si>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</si>
  <si>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</si>
  <si>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</si>
  <si>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</si>
  <si>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</si>
  <si>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</si>
  <si>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</si>
  <si>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</si>
  <si>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</si>
  <si>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</si>
  <si>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</si>
  <si>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</si>
  <si>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</si>
  <si>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</si>
  <si>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</si>
  <si>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</si>
  <si>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</si>
  <si>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</si>
  <si>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</si>
  <si>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</si>
  <si>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</si>
  <si>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</si>
  <si>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</si>
  <si>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</si>
  <si>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</si>
  <si>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</si>
  <si>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</si>
  <si>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</si>
  <si>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</si>
  <si>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</si>
  <si>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</si>
  <si>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</si>
  <si>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</si>
  <si>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</si>
  <si>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</si>
  <si>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</si>
  <si>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</si>
  <si>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</si>
  <si>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</si>
  <si>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</si>
  <si>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</si>
  <si>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</si>
  <si>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</si>
  <si>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</si>
  <si>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</si>
  <si>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</si>
  <si>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</si>
  <si>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</si>
  <si>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</si>
  <si>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</si>
  <si>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</si>
  <si>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</si>
  <si>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</si>
  <si>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</si>
  <si>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</si>
  <si>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</si>
  <si>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</si>
  <si>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</si>
  <si>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</si>
  <si>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</si>
  <si>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</si>
  <si>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</si>
  <si>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</si>
  <si>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</si>
  <si>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</si>
  <si>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</si>
  <si>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</si>
  <si>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</si>
  <si>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</si>
  <si>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</si>
  <si>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</si>
  <si>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</si>
  <si>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</si>
  <si>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</si>
  <si>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</si>
  <si>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</si>
  <si>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</si>
  <si>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</si>
  <si>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</si>
  <si>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</si>
  <si>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</si>
  <si>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</si>
  <si>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</si>
  <si>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</si>
  <si>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</si>
  <si>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</si>
  <si>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</si>
  <si>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</si>
  <si>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</si>
  <si>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</si>
  <si>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</si>
  <si>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</si>
  <si>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</si>
  <si>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</si>
  <si>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</si>
  <si>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</si>
  <si>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</si>
  <si>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</si>
  <si>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</si>
  <si>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</si>
  <si>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</si>
  <si>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</si>
  <si>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</si>
  <si>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</si>
  <si>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</si>
  <si>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</si>
  <si>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</si>
  <si>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</si>
  <si>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</si>
  <si>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</si>
  <si>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</si>
  <si>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</si>
  <si>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</si>
  <si>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</si>
  <si>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</si>
  <si>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</si>
  <si>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</si>
  <si>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</si>
  <si>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</si>
  <si>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</si>
  <si>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</si>
  <si>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</si>
  <si>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</si>
  <si>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</si>
  <si>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</si>
  <si>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</si>
  <si>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</si>
  <si>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</si>
  <si>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</si>
  <si>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</si>
  <si>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</si>
  <si>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</si>
  <si>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</si>
  <si>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</si>
  <si>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</si>
  <si>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</si>
  <si>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</si>
  <si>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</si>
  <si>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</si>
  <si>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</si>
  <si>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</si>
  <si>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</si>
  <si>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</si>
  <si>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</si>
  <si>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</si>
  <si>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</si>
  <si>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</si>
  <si>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</si>
  <si>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</si>
  <si>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</si>
  <si>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</si>
  <si>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</si>
  <si>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</si>
  <si>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</si>
  <si>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</si>
  <si>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</si>
  <si>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</si>
  <si>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</si>
  <si>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</si>
  <si>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</si>
  <si>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</si>
  <si>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</si>
  <si>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</si>
  <si>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</si>
  <si>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</si>
  <si>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</si>
  <si>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</si>
  <si>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</si>
  <si>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</si>
  <si>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</si>
  <si>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</si>
  <si>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</si>
  <si>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</si>
  <si>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</si>
  <si>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</si>
  <si>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</si>
  <si>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</si>
  <si>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</si>
  <si>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</si>
  <si>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</si>
  <si>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</si>
  <si>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</si>
  <si>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</si>
  <si>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</si>
  <si>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</si>
  <si>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</si>
  <si>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</si>
  <si>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</si>
  <si>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</si>
  <si>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</si>
  <si>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</si>
  <si>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</si>
  <si>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</si>
  <si>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</si>
  <si>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</si>
  <si>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</si>
  <si>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</si>
  <si>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</si>
  <si>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</si>
  <si>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</si>
  <si>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</si>
  <si>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</si>
  <si>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</si>
  <si>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</si>
  <si>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</si>
  <si>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</si>
  <si>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</si>
  <si>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</si>
  <si>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</si>
  <si>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</si>
  <si>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</si>
  <si>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</si>
  <si>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</si>
  <si>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</si>
  <si>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</si>
  <si>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</si>
  <si>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</si>
  <si>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</si>
  <si>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</si>
  <si>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</si>
  <si>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</si>
  <si>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</si>
  <si>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</si>
  <si>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</si>
  <si>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</si>
  <si>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</si>
  <si>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</si>
  <si>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</si>
  <si>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</si>
  <si>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</si>
  <si>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</si>
  <si>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</si>
  <si>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</si>
  <si>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</si>
  <si>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</si>
  <si>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</si>
  <si>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</si>
  <si>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</si>
  <si>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</si>
  <si>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</si>
  <si>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</si>
  <si>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</si>
  <si>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</si>
  <si>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</si>
  <si>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</si>
  <si>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</si>
  <si>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</si>
  <si>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</si>
  <si>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</si>
  <si>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</si>
  <si>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</si>
  <si>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</si>
  <si>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</si>
  <si>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</si>
  <si>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</si>
  <si>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</si>
  <si>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</si>
  <si>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</si>
  <si>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</si>
  <si>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</si>
  <si>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</si>
  <si>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</si>
  <si>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</si>
  <si>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</si>
  <si>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</si>
  <si>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</si>
  <si>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</si>
  <si>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</si>
  <si>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</si>
  <si>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</si>
  <si>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</si>
  <si>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</si>
  <si>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</si>
  <si>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</si>
  <si>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</si>
  <si>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</si>
  <si>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</si>
  <si>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</si>
  <si>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</si>
  <si>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</si>
  <si>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</si>
  <si>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</si>
  <si>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</si>
  <si>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</si>
  <si>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</si>
  <si>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</si>
  <si>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</si>
  <si>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</si>
  <si>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</si>
  <si>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</si>
  <si>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</si>
  <si>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</si>
  <si>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</si>
  <si>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</si>
  <si>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</si>
  <si>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</si>
  <si>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</si>
  <si>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</si>
  <si>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</si>
  <si>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</si>
  <si>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</si>
  <si>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</si>
  <si>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</si>
  <si>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</si>
  <si>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</si>
  <si>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</si>
  <si>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</si>
  <si>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</si>
  <si>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</si>
  <si>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</si>
  <si>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</si>
  <si>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</si>
  <si>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</si>
  <si>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</si>
  <si>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</si>
  <si>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</si>
  <si>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</si>
  <si>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</si>
  <si>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</si>
  <si>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</si>
  <si>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</si>
  <si>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</si>
  <si>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</si>
  <si>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</si>
  <si>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</si>
  <si>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</si>
  <si>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</si>
  <si>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</si>
  <si>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</si>
  <si>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</si>
  <si>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</si>
  <si>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</si>
  <si>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</si>
  <si>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</si>
  <si>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</si>
  <si>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</si>
  <si>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</si>
  <si>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</si>
  <si>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</si>
  <si>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</si>
  <si>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</si>
  <si>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</si>
  <si>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</si>
  <si>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</si>
  <si>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</si>
  <si>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</si>
  <si>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</si>
  <si>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</si>
  <si>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</si>
  <si>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</si>
  <si>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</si>
  <si>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</si>
  <si>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</si>
  <si>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</si>
  <si>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</si>
  <si>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</si>
  <si>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</si>
  <si>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</si>
  <si>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</si>
  <si>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</si>
  <si>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</si>
  <si>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</si>
  <si>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</si>
  <si>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</si>
  <si>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</si>
  <si>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</si>
  <si>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</si>
  <si>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</si>
  <si>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</si>
  <si>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</si>
  <si>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</si>
  <si>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</si>
  <si>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</si>
  <si>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</si>
  <si>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</si>
  <si>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</si>
  <si>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</si>
  <si>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</si>
  <si>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</si>
  <si>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</si>
  <si>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</si>
  <si>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</si>
  <si>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</si>
  <si>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</si>
  <si>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</si>
  <si>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</si>
  <si>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</si>
  <si>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</si>
  <si>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</si>
  <si>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</si>
  <si>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</si>
  <si>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</si>
  <si>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</si>
  <si>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</si>
  <si>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</si>
  <si>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</si>
  <si>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</si>
  <si>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</si>
  <si>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</si>
  <si>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</si>
  <si>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</si>
  <si>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</si>
  <si>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</si>
  <si>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</si>
  <si>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</si>
  <si>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</si>
  <si>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</si>
  <si>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</si>
  <si>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</si>
  <si>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</si>
  <si>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</si>
  <si>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</si>
  <si>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</si>
  <si>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https://portal.eias.ru/Portal/DownloadPage.aspx?type=12&amp;guid=c3349d00-6c6d-41db-8e4c-be16c8d77ab6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</si>
  <si>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</si>
  <si>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</si>
  <si>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</si>
  <si>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 о закупках товаров,работ,услуг для нужд ИМУП "Посжилкомсервис"</t>
  </si>
  <si>
    <t>https://zakupki.gov.ru/epz/orderclause/card/documents.html?orderClauseInfoId=970791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</si>
  <si>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</si>
  <si>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</si>
  <si>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https://zakupki.gov.ru/epz/order/extendedsearch/results.html?searchString=2983013920</t>
  </si>
  <si>
    <t>План закупок товаров, работ, услуг для обеспечения нужд ИМУП "ПЖКС"</t>
  </si>
  <si>
    <t>https://zakupki.gov.ru/epz/orderplan/search/results.html?searchString=2983013920&amp;morphology=on&amp;search-filter=Дате+размещения&amp;structuredCheckBox=on&amp;structured=true&amp;notStructured=false&amp;fz44=on&amp;sortBy=BY_MODIFY_DATE&amp;pageNumber=1&amp;sortDirection=false&amp;recordsPerPage=_10&amp;showLotsInfoHidden=false&amp;searchType=false</t>
  </si>
  <si>
    <t>Сведения о результатах проведения закупок</t>
  </si>
  <si>
    <t>https://zakupki.gov.ru/epz/order/extendedsearch/results.html?searchString=2983013920&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</si>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</sst>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4" formatCode="_-* #,##0.00\ _₽_-;\-* #,##0.00\ _₽_-;_-* &quot;-&quot;??\ _₽_-;_-@_-"/>
    <numFmt numFmtId="425" formatCode="_-* #,##0\ _₽_-;\-* #,##0\ _₽_-;_-* &quot;-&quot;\ _₽_-;_-@_-"/>
    <numFmt numFmtId="426" formatCode="_-* #,##0.00\ &quot;₽&quot;_-;\-* #,##0.00\ &quot;₽&quot;_-;_-* &quot;-&quot;??\ &quot;₽&quot;_-;_-@_-"/>
    <numFmt numFmtId="427" formatCode="_-* #,##0\ &quot;₽&quot;_-;\-* #,##0\ &quot;₽&quot;_-;_-* &quot;-&quot;\ &quot;₽&quot;_-;_-@_-"/>
    <numFmt numFmtId="428" formatCode="_-* #,##0.00[$€-1]_-;\-* #,##0.00[$€-1]_-;_-* &quot;-&quot;??[$€-1]_-"/>
    <numFmt numFmtId="429" formatCode="#,##0.0"/>
    <numFmt numFmtId="430" formatCode="#,##0.000"/>
    <numFmt numFmtId="431" formatCode="#,##0.0000"/>
    <numFmt numFmtId="432" formatCode="dd\.mm\.yyyy"/>
    <numFmt numFmtId="433" formatCode="000000"/>
    <numFmt numFmtId="43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4" fontId="6" fillId="0" borderId="0" applyFont="0" applyFill="0" applyBorder="0" applyNumberFormat="1">
      <alignment vertical="top"/>
    </xf>
    <xf numFmtId="425" fontId="6" fillId="0" borderId="0" applyFont="0" applyFill="0" applyBorder="0" applyNumberFormat="1">
      <alignment vertical="top"/>
    </xf>
    <xf numFmtId="426" fontId="6" fillId="0" borderId="0" applyFont="0" applyFill="0" applyBorder="0" applyNumberFormat="1">
      <alignment vertical="top"/>
    </xf>
    <xf numFmtId="42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28" fontId="20" fillId="0" borderId="0" applyFont="1" applyFill="0" applyBorder="0" applyNumberFormat="1"/>
    <xf numFmtId="38" fontId="21" fillId="0" borderId="0" applyFont="1" applyFill="0" applyBorder="0" applyNumberFormat="1">
      <alignment vertical="top"/>
    </xf>
    <xf numFmtId="429" fontId="22" fillId="33" borderId="0" applyFont="1" applyFill="1" applyBorder="0" applyNumberFormat="1">
      <protection locked="0"/>
    </xf>
    <xf numFmtId="0" fontId="23" fillId="0" borderId="0" applyFont="1" applyFill="0" applyBorder="0">
      <alignment vertical="center"/>
    </xf>
    <xf numFmtId="430" fontId="22" fillId="33" borderId="0" applyFont="1" applyFill="1" applyBorder="0" applyNumberFormat="1">
      <protection locked="0"/>
    </xf>
    <xf numFmtId="43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4" fontId="6" fillId="0" borderId="0" xfId="28" applyFont="0" applyNumberFormat="1">
      <alignment vertical="top"/>
    </xf>
    <xf numFmtId="425" fontId="6" fillId="0" borderId="0" xfId="29" applyFont="0" applyNumberFormat="1">
      <alignment vertical="top"/>
    </xf>
    <xf numFmtId="426" fontId="6" fillId="0" borderId="0" xfId="30" applyFont="0" applyNumberFormat="1">
      <alignment vertical="top"/>
    </xf>
    <xf numFmtId="42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28" fontId="20" fillId="0" borderId="0" xfId="49" applyFont="1" applyNumberFormat="1"/>
    <xf numFmtId="38" fontId="21" fillId="0" borderId="0" xfId="50" applyFont="1" applyNumberFormat="1">
      <alignment vertical="top"/>
    </xf>
    <xf numFmtId="429" fontId="22" fillId="33" borderId="0" xfId="51" applyFont="1" applyFill="1" applyNumberFormat="1">
      <protection locked="0"/>
    </xf>
    <xf numFmtId="0" fontId="23" fillId="0" borderId="0" xfId="52" applyFont="1">
      <alignment vertical="center"/>
    </xf>
    <xf numFmtId="430" fontId="22" fillId="33" borderId="0" xfId="53" applyFont="1" applyFill="1" applyNumberFormat="1">
      <protection locked="0"/>
    </xf>
    <xf numFmtId="43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3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43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43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1" fontId="22" fillId="39" borderId="13" xfId="0" applyFont="1" applyFill="1" applyBorder="1" applyNumberFormat="1">
      <alignment horizontal="right" vertical="center" wrapText="1"/>
      <protection locked="0"/>
    </xf>
    <xf numFmtId="43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43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3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430" fontId="47" fillId="0" borderId="12" xfId="0" applyFont="1" applyBorder="1" applyNumberFormat="1">
      <alignment horizontal="right" vertical="center" wrapText="1"/>
    </xf>
    <xf numFmtId="43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43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3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2" fontId="0" fillId="39" borderId="12" xfId="0" applyFont="1" applyFill="1" applyBorder="1" applyNumberFormat="1">
      <alignment horizontal="left" vertical="center" wrapText="1" indent="1"/>
      <protection locked="0"/>
    </xf>
    <xf numFmtId="432" fontId="0" fillId="0" borderId="12" xfId="0" applyFont="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32" fontId="47" fillId="0" borderId="0" xfId="0" applyFont="1" applyNumberFormat="1">
      <alignment horizontal="center" vertical="center" wrapText="1"/>
    </xf>
    <xf numFmtId="432" fontId="47" fillId="0" borderId="12" xfId="0" applyFont="1" applyBorder="1" applyNumberFormat="1">
      <alignment horizontal="center" vertical="center" wrapText="1"/>
    </xf>
    <xf numFmtId="432" fontId="0" fillId="39" borderId="12" xfId="0" applyFont="1" applyFill="1" applyBorder="1" applyNumberFormat="1">
      <alignment horizontal="left" vertical="center" wrapText="1"/>
      <protection locked="0"/>
    </xf>
    <xf numFmtId="432" fontId="0" fillId="36" borderId="12" xfId="0" applyFont="1" applyFill="1" applyBorder="1" applyNumberFormat="1">
      <alignment horizontal="left" vertical="center" wrapText="1" indent="1"/>
      <protection locked="0"/>
    </xf>
    <xf numFmtId="43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2" fontId="0" fillId="39" borderId="14" xfId="0" applyFont="1" applyFill="1" applyBorder="1" applyNumberFormat="1">
      <alignment horizontal="left" vertical="center" wrapText="1"/>
      <protection locked="0"/>
    </xf>
    <xf numFmtId="43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3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3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3" fontId="44" fillId="0" borderId="19" xfId="0" applyFont="1" applyBorder="1" applyNumberFormat="1">
      <alignment horizontal="center" vertical="center" wrapText="1"/>
    </xf>
    <xf numFmtId="433" fontId="44" fillId="0" borderId="20" xfId="0" applyFont="1" applyBorder="1" applyNumberFormat="1">
      <alignment horizontal="center" vertical="center" wrapText="1"/>
    </xf>
    <xf numFmtId="434" fontId="22" fillId="39" borderId="12" xfId="0" applyFont="1" applyFill="1" applyBorder="1" applyNumberFormat="1">
      <alignment horizontal="left" vertical="center" wrapText="1" indent="1"/>
      <protection locked="0"/>
    </xf>
    <xf numFmtId="43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43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2" fontId="22" fillId="34" borderId="12" xfId="0" applyFont="1" applyFill="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43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43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3" fontId="22" fillId="0" borderId="17" xfId="0" applyFont="1" applyBorder="1" applyNumberFormat="1">
      <alignment horizontal="center" vertical="center" wrapText="1"/>
    </xf>
    <xf numFmtId="433" fontId="22" fillId="0" borderId="23" xfId="0" applyFont="1" applyBorder="1" applyNumberFormat="1">
      <alignment horizontal="center" vertical="center" wrapText="1"/>
    </xf>
    <xf numFmtId="433" fontId="22" fillId="0" borderId="14" xfId="0" applyFont="1" applyBorder="1" applyNumberFormat="1">
      <alignment horizontal="center" vertical="center" wrapText="1"/>
    </xf>
    <xf numFmtId="433" fontId="22" fillId="0" borderId="15" xfId="0" applyFont="1" applyBorder="1" applyNumberFormat="1">
      <alignment horizontal="center" vertical="center" wrapText="1"/>
    </xf>
    <xf numFmtId="43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3" fontId="22" fillId="0" borderId="36" xfId="0" applyFont="1" applyBorder="1" applyNumberFormat="1">
      <alignment horizontal="center" vertical="center" wrapText="1"/>
    </xf>
    <xf numFmtId="433" fontId="22" fillId="0" borderId="12" xfId="0" applyFont="1" applyBorder="1" applyNumberFormat="1">
      <alignment horizontal="center" vertical="center" wrapText="1"/>
    </xf>
    <xf numFmtId="43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3349d00-6c6d-41db-8e4c-be16c8d77ab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970791" TargetMode="External"/><Relationship Id="rId3" Type="http://schemas.openxmlformats.org/officeDocument/2006/relationships/hyperlink" Target="https://zakupki.gov.ru/epz/order/extendedsearch/results.html?searchString=2983013920" TargetMode="External"/><Relationship Id="rId4" Type="http://schemas.openxmlformats.org/officeDocument/2006/relationships/hyperlink" Target="https://zakupki.gov.ru/epz/orderplan/search/results.html?searchString=2983013920&amp;morphology=on&amp;search-filter=&#1044;&#1072;&#1090;&#1077;+&#1088;&#1072;&#1079;&#1084;&#1077;&#1097;&#1077;&#1085;&#1080;&#1103;&amp;structuredCheckBox=on&amp;structured=true&amp;notStructured=false&amp;fz44=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2983013920&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C0C85-20E2-5F1F-73B9-0.1E14F5F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62AD9-8E5C-8E02-9731-0.7EA8A06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390</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302</v>
      </c>
      <c r="F7" s="2209"/>
      <c r="G7" s="2210"/>
      <c r="H7" s="2210"/>
      <c r="I7" s="2210"/>
      <c r="J7" s="2210"/>
      <c r="K7" s="2210"/>
      <c r="L7" s="2224" t="s">
        <v>303</v>
      </c>
      <c r="W7" s="448">
        <v>14</v>
      </c>
    </row>
    <row customHeight="1" ht="48.29999999999999">
      <c r="D8" s="451"/>
      <c r="E8" s="474" t="s">
        <v>87</v>
      </c>
      <c r="F8" s="824"/>
      <c r="G8" s="466" t="s">
        <v>85</v>
      </c>
      <c r="H8" s="466" t="s">
        <v>86</v>
      </c>
      <c r="I8" s="415" t="s">
        <v>84</v>
      </c>
      <c r="J8" s="415" t="s">
        <v>391</v>
      </c>
      <c r="K8" s="415" t="s">
        <v>392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394</v>
      </c>
      <c r="Q12" s="517" t="s">
        <v>395</v>
      </c>
      <c r="R12" s="518" t="s">
        <v>396</v>
      </c>
      <c r="S12" s="512" t="s">
        <v>397</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43DEA-C665-C154-AB0C-0.89E7C3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06"/>
      <c r="R6" s="357"/>
      <c r="S6" s="1310">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10">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45777.66818287037</v>
      </c>
      <c r="W30" s="2265"/>
      <c r="X30" s="2265"/>
      <c r="Y30" s="2265"/>
      <c r="Z30" s="2265"/>
      <c r="AA30" s="2265"/>
      <c r="AB30" s="2265"/>
      <c r="AC30" s="327"/>
      <c r="AD30" s="2265" t="str">
        <f>IF(TITLE_DATE_PR_CHANGE="",IF(TITLE_DATE_PR="","",TITLE_DATE_PR),TITLE_DATE_PR_CHANGE)</f>
        <v>45777.66818287037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549</v>
      </c>
      <c r="W31" s="2252"/>
      <c r="X31" s="2252"/>
      <c r="Y31" s="2252"/>
      <c r="Z31" s="2252"/>
      <c r="AA31" s="2252"/>
      <c r="AB31" s="2252"/>
      <c r="AC31" s="327"/>
      <c r="AD31" s="2252" t="str">
        <f>IF(TITLE_NUMBER_PR_CHANGE="",IF(TITLE_NUMBER_PR="","",TITLE_NUMBER_PR),TITLE_NUMBER_PR_CHANGE)</f>
        <v>549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45777.66818287037</v>
      </c>
      <c r="W34" s="2265"/>
      <c r="X34" s="2265"/>
      <c r="Y34" s="2265"/>
      <c r="Z34" s="2265"/>
      <c r="AA34" s="2265"/>
      <c r="AB34" s="2265"/>
      <c r="AC34" s="327"/>
      <c r="AD34" s="2265" t="str">
        <f>IF(TITLE_DATE_PR_CHANGE="",IF(TITLE_DATE_PR="","",TITLE_DATE_PR),TITLE_DATE_PR_CHANGE)</f>
        <v>45777.66818287037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549</v>
      </c>
      <c r="W35" s="2252"/>
      <c r="X35" s="2252"/>
      <c r="Y35" s="2252"/>
      <c r="Z35" s="2252"/>
      <c r="AA35" s="2252"/>
      <c r="AB35" s="2252"/>
      <c r="AC35" s="327"/>
      <c r="AD35" s="2252" t="str">
        <f>IF(TITLE_NUMBER_PR_CHANGE="",IF(TITLE_NUMBER_PR="","",TITLE_NUMBER_PR),TITLE_NUMBER_PR_CHANGE)</f>
        <v>549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405</v>
      </c>
      <c r="P47" s="2258">
        <v>1</v>
      </c>
      <c r="Q47" s="1221"/>
      <c r="R47" s="357"/>
      <c r="S47" s="1225"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408</v>
      </c>
      <c r="P48" s="2258"/>
      <c r="Q48" s="2258">
        <v>1</v>
      </c>
      <c r="R48" s="358"/>
      <c r="S48" s="1225"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411</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BF05-0469-949F-A05F-0.CF0AEC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45777.66818287037</v>
      </c>
      <c r="W30" s="2265"/>
      <c r="X30" s="2265"/>
      <c r="Y30" s="2265"/>
      <c r="Z30" s="2265"/>
      <c r="AA30" s="2265"/>
      <c r="AB30" s="2265"/>
      <c r="AC30" s="327"/>
      <c r="AD30" s="2265" t="str">
        <f>IF(TITLE_DATE_PR_CHANGE="",IF(TITLE_DATE_PR="","",TITLE_DATE_PR),TITLE_DATE_PR_CHANGE)</f>
        <v>45777.66818287037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549</v>
      </c>
      <c r="W31" s="2252"/>
      <c r="X31" s="2252"/>
      <c r="Y31" s="2252"/>
      <c r="Z31" s="2252"/>
      <c r="AA31" s="2252"/>
      <c r="AB31" s="2252"/>
      <c r="AC31" s="327"/>
      <c r="AD31" s="2252" t="str">
        <f>IF(TITLE_NUMBER_PR_CHANGE="",IF(TITLE_NUMBER_PR="","",TITLE_NUMBER_PR),TITLE_NUMBER_PR_CHANGE)</f>
        <v>549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45777.66818287037</v>
      </c>
      <c r="W34" s="2265"/>
      <c r="X34" s="2265"/>
      <c r="Y34" s="2265"/>
      <c r="Z34" s="2265"/>
      <c r="AA34" s="2265"/>
      <c r="AB34" s="2265"/>
      <c r="AC34" s="327"/>
      <c r="AD34" s="2265" t="str">
        <f>IF(TITLE_DATE_PR_CHANGE="",IF(TITLE_DATE_PR="","",TITLE_DATE_PR),TITLE_DATE_PR_CHANGE)</f>
        <v>45777.66818287037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549</v>
      </c>
      <c r="W35" s="2252"/>
      <c r="X35" s="2252"/>
      <c r="Y35" s="2252"/>
      <c r="Z35" s="2252"/>
      <c r="AA35" s="2252"/>
      <c r="AB35" s="2252"/>
      <c r="AC35" s="327"/>
      <c r="AD35" s="2252" t="str">
        <f>IF(TITLE_NUMBER_PR_CHANGE="",IF(TITLE_NUMBER_PR="","",TITLE_NUMBER_PR),TITLE_NUMBER_PR_CHANGE)</f>
        <v>549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411</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FF979-DC37-0D26-FB58-0.88AD92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45777.66818287037</v>
      </c>
      <c r="W30" s="2265"/>
      <c r="X30" s="2265"/>
      <c r="Y30" s="2265"/>
      <c r="Z30" s="2265"/>
      <c r="AA30" s="2265"/>
      <c r="AB30" s="2265"/>
      <c r="AC30" s="1636"/>
      <c r="AD30" s="2265" t="str">
        <f>IF(TITLE_DATE_PR_CHANGE="",IF(TITLE_DATE_PR="","",TITLE_DATE_PR),TITLE_DATE_PR_CHANGE)</f>
        <v>45777.66818287037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549</v>
      </c>
      <c r="W31" s="2252"/>
      <c r="X31" s="2252"/>
      <c r="Y31" s="2252"/>
      <c r="Z31" s="2252"/>
      <c r="AA31" s="2252"/>
      <c r="AB31" s="2252"/>
      <c r="AC31" s="1636"/>
      <c r="AD31" s="2252" t="str">
        <f>IF(TITLE_NUMBER_PR_CHANGE="",IF(TITLE_NUMBER_PR="","",TITLE_NUMBER_PR),TITLE_NUMBER_PR_CHANGE)</f>
        <v>549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45777.66818287037</v>
      </c>
      <c r="W34" s="2265"/>
      <c r="X34" s="2265"/>
      <c r="Y34" s="2265"/>
      <c r="Z34" s="2265"/>
      <c r="AA34" s="2265"/>
      <c r="AB34" s="2265"/>
      <c r="AC34" s="1636"/>
      <c r="AD34" s="2265" t="str">
        <f>IF(TITLE_DATE_PR_CHANGE="",IF(TITLE_DATE_PR="","",TITLE_DATE_PR),TITLE_DATE_PR_CHANGE)</f>
        <v>45777.66818287037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549</v>
      </c>
      <c r="W35" s="2252"/>
      <c r="X35" s="2252"/>
      <c r="Y35" s="2252"/>
      <c r="Z35" s="2252"/>
      <c r="AA35" s="2252"/>
      <c r="AB35" s="2252"/>
      <c r="AC35" s="1636"/>
      <c r="AD35" s="2252" t="str">
        <f>IF(TITLE_NUMBER_PR_CHANGE="",IF(TITLE_NUMBER_PR="","",TITLE_NUMBER_PR),TITLE_NUMBER_PR_CHANGE)</f>
        <v>549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135</v>
      </c>
      <c r="C41" s="1267" t="s">
        <v>136</v>
      </c>
      <c r="D41" s="1267" t="s">
        <v>137</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7080A-6E0C-E702-7A48-0.C7FA20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45777.66818287037</v>
      </c>
      <c r="W30" s="2265"/>
      <c r="X30" s="2265"/>
      <c r="Y30" s="2265"/>
      <c r="Z30" s="2265"/>
      <c r="AA30" s="2265"/>
      <c r="AB30" s="2265"/>
      <c r="AC30" s="1636"/>
      <c r="AD30" s="2265" t="str">
        <f>IF(TITLE_DATE_PR_CHANGE="",IF(TITLE_DATE_PR="","",TITLE_DATE_PR),TITLE_DATE_PR_CHANGE)</f>
        <v>45777.66818287037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549</v>
      </c>
      <c r="W31" s="2252"/>
      <c r="X31" s="2252"/>
      <c r="Y31" s="2252"/>
      <c r="Z31" s="2252"/>
      <c r="AA31" s="2252"/>
      <c r="AB31" s="2252"/>
      <c r="AC31" s="1636"/>
      <c r="AD31" s="2252" t="str">
        <f>IF(TITLE_NUMBER_PR_CHANGE="",IF(TITLE_NUMBER_PR="","",TITLE_NUMBER_PR),TITLE_NUMBER_PR_CHANGE)</f>
        <v>549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45777.66818287037</v>
      </c>
      <c r="W34" s="2265"/>
      <c r="X34" s="2265"/>
      <c r="Y34" s="2265"/>
      <c r="Z34" s="2265"/>
      <c r="AA34" s="2265"/>
      <c r="AB34" s="2265"/>
      <c r="AC34" s="1636"/>
      <c r="AD34" s="2265" t="str">
        <f>IF(TITLE_DATE_PR_CHANGE="",IF(TITLE_DATE_PR="","",TITLE_DATE_PR),TITLE_DATE_PR_CHANGE)</f>
        <v>45777.66818287037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549</v>
      </c>
      <c r="W35" s="2252"/>
      <c r="X35" s="2252"/>
      <c r="Y35" s="2252"/>
      <c r="Z35" s="2252"/>
      <c r="AA35" s="2252"/>
      <c r="AB35" s="2252"/>
      <c r="AC35" s="1636"/>
      <c r="AD35" s="2252" t="str">
        <f>IF(TITLE_NUMBER_PR_CHANGE="",IF(TITLE_NUMBER_PR="","",TITLE_NUMBER_PR),TITLE_NUMBER_PR_CHANGE)</f>
        <v>549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135</v>
      </c>
      <c r="C41" s="1267" t="s">
        <v>136</v>
      </c>
      <c r="D41" s="1267" t="s">
        <v>137</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FF18-A412-94A1-2E45-0.D52DC0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45777.66818287037</v>
      </c>
      <c r="W30" s="2265"/>
      <c r="X30" s="2265"/>
      <c r="Y30" s="2265"/>
      <c r="Z30" s="2265"/>
      <c r="AA30" s="2265"/>
      <c r="AB30" s="2265"/>
      <c r="AC30" s="327"/>
      <c r="AD30" s="2265" t="str">
        <f>IF(TITLE_DATE_PR_CHANGE="",IF(TITLE_DATE_PR="","",TITLE_DATE_PR),TITLE_DATE_PR_CHANGE)</f>
        <v>45777.66818287037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549</v>
      </c>
      <c r="W31" s="2252"/>
      <c r="X31" s="2252"/>
      <c r="Y31" s="2252"/>
      <c r="Z31" s="2252"/>
      <c r="AA31" s="2252"/>
      <c r="AB31" s="2252"/>
      <c r="AC31" s="327"/>
      <c r="AD31" s="2252" t="str">
        <f>IF(TITLE_NUMBER_PR_CHANGE="",IF(TITLE_NUMBER_PR="","",TITLE_NUMBER_PR),TITLE_NUMBER_PR_CHANGE)</f>
        <v>549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45777.66818287037</v>
      </c>
      <c r="W34" s="2265"/>
      <c r="X34" s="2265"/>
      <c r="Y34" s="2265"/>
      <c r="Z34" s="2265"/>
      <c r="AA34" s="2265"/>
      <c r="AB34" s="2265"/>
      <c r="AC34" s="327"/>
      <c r="AD34" s="2265" t="str">
        <f>IF(TITLE_DATE_PR_CHANGE="",IF(TITLE_DATE_PR="","",TITLE_DATE_PR),TITLE_DATE_PR_CHANGE)</f>
        <v>45777.66818287037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549</v>
      </c>
      <c r="W35" s="2252"/>
      <c r="X35" s="2252"/>
      <c r="Y35" s="2252"/>
      <c r="Z35" s="2252"/>
      <c r="AA35" s="2252"/>
      <c r="AB35" s="2252"/>
      <c r="AC35" s="327"/>
      <c r="AD35" s="2252" t="str">
        <f>IF(TITLE_NUMBER_PR_CHANGE="",IF(TITLE_NUMBER_PR="","",TITLE_NUMBER_PR),TITLE_NUMBER_PR_CHANGE)</f>
        <v>549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411</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412</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7E7A1-502B-6BBA-A7AA-0.E3CEAFD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45777.66818287037</v>
      </c>
      <c r="W30" s="2265"/>
      <c r="X30" s="2265"/>
      <c r="Y30" s="2265"/>
      <c r="Z30" s="2265"/>
      <c r="AA30" s="2265"/>
      <c r="AB30" s="2265"/>
      <c r="AC30" s="327"/>
      <c r="AD30" s="2265" t="str">
        <f>IF(TITLE_DATE_PR_CHANGE="",IF(TITLE_DATE_PR="","",TITLE_DATE_PR),TITLE_DATE_PR_CHANGE)</f>
        <v>45777.66818287037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549</v>
      </c>
      <c r="W31" s="2252"/>
      <c r="X31" s="2252"/>
      <c r="Y31" s="2252"/>
      <c r="Z31" s="2252"/>
      <c r="AA31" s="2252"/>
      <c r="AB31" s="2252"/>
      <c r="AC31" s="327"/>
      <c r="AD31" s="2252" t="str">
        <f>IF(TITLE_NUMBER_PR_CHANGE="",IF(TITLE_NUMBER_PR="","",TITLE_NUMBER_PR),TITLE_NUMBER_PR_CHANGE)</f>
        <v>549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45777.66818287037</v>
      </c>
      <c r="W34" s="2265"/>
      <c r="X34" s="2265"/>
      <c r="Y34" s="2265"/>
      <c r="Z34" s="2265"/>
      <c r="AA34" s="2265"/>
      <c r="AB34" s="2265"/>
      <c r="AC34" s="327"/>
      <c r="AD34" s="2265" t="str">
        <f>IF(TITLE_DATE_PR_CHANGE="",IF(TITLE_DATE_PR="","",TITLE_DATE_PR),TITLE_DATE_PR_CHANGE)</f>
        <v>45777.66818287037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549</v>
      </c>
      <c r="W35" s="2252"/>
      <c r="X35" s="2252"/>
      <c r="Y35" s="2252"/>
      <c r="Z35" s="2252"/>
      <c r="AA35" s="2252"/>
      <c r="AB35" s="2252"/>
      <c r="AC35" s="327"/>
      <c r="AD35" s="2252" t="str">
        <f>IF(TITLE_NUMBER_PR_CHANGE="",IF(TITLE_NUMBER_PR="","",TITLE_NUMBER_PR),TITLE_NUMBER_PR_CHANGE)</f>
        <v>549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A0EDF-CACF-10C6-A343-0.ADB46F8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408</v>
      </c>
      <c r="M7" s="538"/>
      <c r="N7" s="1367"/>
      <c r="P7" s="2258"/>
      <c r="Q7" s="2258">
        <v>1</v>
      </c>
      <c r="R7" s="1643"/>
      <c r="S7" s="2008">
        <f>$J7</f>
      </c>
      <c r="T7" s="287" t="s">
        <v>409</v>
      </c>
      <c r="U7" s="301"/>
      <c r="V7" s="2306"/>
      <c r="W7" s="2306"/>
      <c r="X7" s="2306"/>
      <c r="Y7" s="2306"/>
      <c r="Z7" s="2306"/>
      <c r="AA7" s="2306"/>
      <c r="AB7" s="2306"/>
      <c r="AC7" s="2306"/>
      <c r="AD7" s="2306"/>
      <c r="AE7" s="2306"/>
      <c r="AF7" s="2306"/>
      <c r="AG7" s="2306"/>
      <c r="AH7" s="2306"/>
      <c r="AI7" s="2306"/>
      <c r="AJ7" s="2306"/>
      <c r="AK7" s="2306"/>
      <c r="AL7" s="2306"/>
      <c r="AM7" s="2011" t="s">
        <v>410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411</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45777.66818287037</v>
      </c>
      <c r="W30" s="2265"/>
      <c r="X30" s="2265"/>
      <c r="Y30" s="2265"/>
      <c r="Z30" s="2265"/>
      <c r="AA30" s="2265"/>
      <c r="AB30" s="2265"/>
      <c r="AC30" s="327"/>
      <c r="AD30" s="2265" t="str">
        <f>IF(TITLE_DATE_PR_CHANGE="",IF(TITLE_DATE_PR="","",TITLE_DATE_PR),TITLE_DATE_PR_CHANGE)</f>
        <v>45777.66818287037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549</v>
      </c>
      <c r="W31" s="2252"/>
      <c r="X31" s="2252"/>
      <c r="Y31" s="2252"/>
      <c r="Z31" s="2252"/>
      <c r="AA31" s="2252"/>
      <c r="AB31" s="2252"/>
      <c r="AC31" s="327"/>
      <c r="AD31" s="2252" t="str">
        <f>IF(TITLE_NUMBER_PR_CHANGE="",IF(TITLE_NUMBER_PR="","",TITLE_NUMBER_PR),TITLE_NUMBER_PR_CHANGE)</f>
        <v>549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45777.66818287037</v>
      </c>
      <c r="W34" s="2265"/>
      <c r="X34" s="2265"/>
      <c r="Y34" s="2265"/>
      <c r="Z34" s="2265"/>
      <c r="AA34" s="2265"/>
      <c r="AB34" s="2265"/>
      <c r="AC34" s="327"/>
      <c r="AD34" s="2265" t="str">
        <f>IF(TITLE_DATE_PR_CHANGE="",IF(TITLE_DATE_PR="","",TITLE_DATE_PR),TITLE_DATE_PR_CHANGE)</f>
        <v>45777.66818287037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549</v>
      </c>
      <c r="W35" s="2252"/>
      <c r="X35" s="2252"/>
      <c r="Y35" s="2252"/>
      <c r="Z35" s="2252"/>
      <c r="AA35" s="2252"/>
      <c r="AB35" s="2252"/>
      <c r="AC35" s="327"/>
      <c r="AD35" s="2252" t="str">
        <f>IF(TITLE_NUMBER_PR_CHANGE="",IF(TITLE_NUMBER_PR="","",TITLE_NUMBER_PR),TITLE_NUMBER_PR_CHANGE)</f>
        <v>549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39B17-01B1-B08C-6FC2-0.2BC11F7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45777.66818287037</v>
      </c>
      <c r="W30" s="2265"/>
      <c r="X30" s="2265"/>
      <c r="Y30" s="2265"/>
      <c r="Z30" s="2265"/>
      <c r="AA30" s="2265"/>
      <c r="AB30" s="2265"/>
      <c r="AC30" s="327"/>
      <c r="AD30" s="2265" t="str">
        <f>IF(TITLE_DATE_PR_CHANGE="",IF(TITLE_DATE_PR="","",TITLE_DATE_PR),TITLE_DATE_PR_CHANGE)</f>
        <v>45777.66818287037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549</v>
      </c>
      <c r="W31" s="2252"/>
      <c r="X31" s="2252"/>
      <c r="Y31" s="2252"/>
      <c r="Z31" s="2252"/>
      <c r="AA31" s="2252"/>
      <c r="AB31" s="2252"/>
      <c r="AC31" s="327"/>
      <c r="AD31" s="2252" t="str">
        <f>IF(TITLE_NUMBER_PR_CHANGE="",IF(TITLE_NUMBER_PR="","",TITLE_NUMBER_PR),TITLE_NUMBER_PR_CHANGE)</f>
        <v>549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45777.66818287037</v>
      </c>
      <c r="W34" s="2265"/>
      <c r="X34" s="2265"/>
      <c r="Y34" s="2265"/>
      <c r="Z34" s="2265"/>
      <c r="AA34" s="2265"/>
      <c r="AB34" s="2265"/>
      <c r="AC34" s="327"/>
      <c r="AD34" s="2265" t="str">
        <f>IF(TITLE_DATE_PR_CHANGE="",IF(TITLE_DATE_PR="","",TITLE_DATE_PR),TITLE_DATE_PR_CHANGE)</f>
        <v>45777.66818287037</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549</v>
      </c>
      <c r="W35" s="2252"/>
      <c r="X35" s="2252"/>
      <c r="Y35" s="2252"/>
      <c r="Z35" s="2252"/>
      <c r="AA35" s="2252"/>
      <c r="AB35" s="2252"/>
      <c r="AC35" s="327"/>
      <c r="AD35" s="2252" t="str">
        <f>IF(TITLE_NUMBER_PR_CHANGE="",IF(TITLE_NUMBER_PR="","",TITLE_NUMBER_PR),TITLE_NUMBER_PR_CHANGE)</f>
        <v>549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74D1C-B176-1639-E0A5-0.0284659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408</v>
      </c>
      <c r="N7" s="510"/>
      <c r="O7" s="328"/>
      <c r="Q7" s="2258"/>
      <c r="R7" s="2258">
        <v>1</v>
      </c>
      <c r="S7" s="519"/>
      <c r="T7" s="358"/>
      <c r="U7" s="1337">
        <f>$J7</f>
      </c>
      <c r="V7" s="287" t="s">
        <v>409</v>
      </c>
      <c r="W7" s="301"/>
      <c r="X7" s="2246"/>
      <c r="Y7" s="2247"/>
      <c r="Z7" s="2247"/>
      <c r="AA7" s="2247"/>
      <c r="AB7" s="2247"/>
      <c r="AC7" s="2236"/>
      <c r="AD7" s="2236"/>
      <c r="AE7" s="2236"/>
      <c r="AF7" s="2309"/>
      <c r="AG7" s="2246"/>
      <c r="AH7" s="2247"/>
      <c r="AI7" s="2247"/>
      <c r="AJ7" s="2247"/>
      <c r="AK7" s="2247"/>
      <c r="AL7" s="2247"/>
      <c r="AM7" s="2247"/>
      <c r="AN7" s="2247"/>
      <c r="AO7" s="2247"/>
      <c r="AP7" s="2248"/>
      <c r="AQ7" s="1259" t="s">
        <v>410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411</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228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229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45777.66818287037</v>
      </c>
      <c r="Y34" s="2265"/>
      <c r="Z34" s="2265"/>
      <c r="AA34" s="2265"/>
      <c r="AB34" s="2265"/>
      <c r="AC34" s="2265"/>
      <c r="AD34" s="2265"/>
      <c r="AE34" s="2265"/>
      <c r="AF34" s="327"/>
      <c r="AG34" s="2265" t="str">
        <f>IF(TITLE_DATE_PR_CHANGE="",IF(TITLE_DATE_PR="","",TITLE_DATE_PR),TITLE_DATE_PR_CHANGE)</f>
        <v>45777.66818287037</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549</v>
      </c>
      <c r="Y35" s="2252"/>
      <c r="Z35" s="2252"/>
      <c r="AA35" s="2252"/>
      <c r="AB35" s="2252"/>
      <c r="AC35" s="2252"/>
      <c r="AD35" s="2252"/>
      <c r="AE35" s="2252"/>
      <c r="AF35" s="327"/>
      <c r="AG35" s="2252" t="str">
        <f>IF(TITLE_NUMBER_PR_CHANGE="",IF(TITLE_NUMBER_PR="","",TITLE_NUMBER_PR),TITLE_NUMBER_PR_CHANGE)</f>
        <v>549</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45777.66818287037</v>
      </c>
      <c r="Y38" s="2265"/>
      <c r="Z38" s="2265"/>
      <c r="AA38" s="2265"/>
      <c r="AB38" s="2265"/>
      <c r="AC38" s="2265"/>
      <c r="AD38" s="2265"/>
      <c r="AE38" s="2265"/>
      <c r="AF38" s="327"/>
      <c r="AG38" s="2265" t="str">
        <f>IF(TITLE_DATE_PR_CHANGE="",IF(TITLE_DATE_PR="","",TITLE_DATE_PR),TITLE_DATE_PR_CHANGE)</f>
        <v>45777.66818287037</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549</v>
      </c>
      <c r="Y39" s="2252"/>
      <c r="Z39" s="2252"/>
      <c r="AA39" s="2252"/>
      <c r="AB39" s="2252"/>
      <c r="AC39" s="2252"/>
      <c r="AD39" s="2252"/>
      <c r="AE39" s="2252"/>
      <c r="AF39" s="327"/>
      <c r="AG39" s="2252" t="str">
        <f>IF(TITLE_NUMBER_PR_CHANGE="",IF(TITLE_NUMBER_PR="","",TITLE_NUMBER_PR),TITLE_NUMBER_PR_CHANGE)</f>
        <v>549</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303</v>
      </c>
      <c r="AW42" s="1156">
        <v>14</v>
      </c>
    </row>
    <row customHeight="1" ht="14.699999999999998">
      <c r="R43" s="377"/>
      <c r="S43" s="377"/>
      <c r="T43" s="377"/>
      <c r="U43" s="2274" t="s">
        <v>87</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454</v>
      </c>
      <c r="Y44" s="2313" t="s">
        <v>455</v>
      </c>
      <c r="Z44" s="2313"/>
      <c r="AA44" s="2313"/>
      <c r="AB44" s="2313"/>
      <c r="AC44" s="2295" t="s">
        <v>436</v>
      </c>
      <c r="AD44" s="2612"/>
      <c r="AE44" s="2315"/>
      <c r="AF44" s="2279"/>
      <c r="AG44" s="2295" t="s">
        <v>454</v>
      </c>
      <c r="AH44" s="2313" t="s">
        <v>455</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446</v>
      </c>
      <c r="AD46" s="2322" t="s">
        <v>447</v>
      </c>
      <c r="AE46" s="2323"/>
      <c r="AF46" s="2279"/>
      <c r="AG46" s="2326"/>
      <c r="AH46" s="2319"/>
      <c r="AI46" s="2318" t="s">
        <v>458</v>
      </c>
      <c r="AJ46" s="2271" t="s">
        <v>459</v>
      </c>
      <c r="AK46" s="2272"/>
      <c r="AL46" s="2318" t="s">
        <v>446</v>
      </c>
      <c r="AM46" s="2322" t="s">
        <v>447</v>
      </c>
      <c r="AN46" s="2323"/>
      <c r="AO46" s="2279"/>
      <c r="AP46" s="2282"/>
      <c r="AQ46" s="2128"/>
      <c r="AW46" s="1156">
        <v>26</v>
      </c>
    </row>
    <row customHeight="1" ht="65.25">
      <c r="A47" s="1260"/>
      <c r="B47" s="1260" t="s">
        <v>135</v>
      </c>
      <c r="C47" s="1260" t="s">
        <v>136</v>
      </c>
      <c r="D47" s="1260" t="s">
        <v>137</v>
      </c>
      <c r="E47" s="1311" t="s">
        <v>437</v>
      </c>
      <c r="F47" s="1311" t="s">
        <v>438</v>
      </c>
      <c r="G47" s="1311" t="s">
        <v>439</v>
      </c>
      <c r="H47" s="1311" t="s">
        <v>440</v>
      </c>
      <c r="I47" s="1311" t="s">
        <v>441</v>
      </c>
      <c r="J47" s="1311" t="s">
        <v>442</v>
      </c>
      <c r="K47" s="1311" t="s">
        <v>443</v>
      </c>
      <c r="L47" s="1311" t="s">
        <v>460</v>
      </c>
      <c r="M47" s="1311" t="s">
        <v>418</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400</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402</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404</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408</v>
      </c>
      <c r="Q54" s="2258"/>
      <c r="R54" s="2258">
        <v>1</v>
      </c>
      <c r="S54" s="519"/>
      <c r="T54" s="358"/>
      <c r="U54" s="1337" t="str">
        <f>$J54</f>
        <v>....1.1</v>
      </c>
      <c r="V54" s="287" t="s">
        <v>409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410</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411</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228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229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5F22B-8687-9026-E942-0.26BA2021}" mc:Ignorable="x14ac xr xr2 xr3">
  <sheetPr>
    <tabColor rgb="FFCCCCFF"/>
  </sheetPr>
  <dimension ref="A1:Q79"/>
  <sheetViews>
    <sheetView topLeftCell="A1" showGridLines="0" zoomScale="90" workbookViewId="0">
      <selection activeCell="F30" sqref="F3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46023.66783564815</v>
      </c>
      <c r="G11" s="78"/>
      <c r="H11" s="774" t="s">
        <v>22</v>
      </c>
      <c r="J11" s="877" t="s">
        <v>23</v>
      </c>
      <c r="Q11" s="75">
        <v>0</v>
      </c>
    </row>
    <row customHeight="1" ht="22.5">
      <c r="A12" s="2099"/>
      <c r="D12" s="76"/>
      <c r="E12" s="1166" t="s">
        <v>24</v>
      </c>
      <c r="F12" s="1733">
        <v>47848.667974537035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45777.66818287037</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7BB5FFB-3C92-A644-6EEA-0.50817F06}"/>
    <hyperlink ref="H17" location="Титульный!H9" display="Как заполнить?" tooltip="Помощь по работе с полями отчётной формы" xr:uid="{18677ED6-A2CC-3C5B-8AEF-0.312362DB}"/>
    <hyperlink ref="H39" location="Титульный!H9" display="Как заполнить?" tooltip="Помощь по работе с полями отчётной формы" xr:uid="{.5299B89-2AED-92FE-AF59-0.4FE5DB36}"/>
    <hyperlink ref="H62" location="Титульный!H9" display="Как заполнить?" tooltip="Помощь по работе с полями отчётной формы" xr:uid="{6409C3D4-9B22-9397-B3C8-0.F3B0253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50C31-0F7C-38A1-4C9E-0.432A8DC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228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468</v>
      </c>
      <c r="AE23" s="1508" t="s">
        <v>469</v>
      </c>
      <c r="AF23" s="1508" t="s">
        <v>468</v>
      </c>
      <c r="AI23" s="1508" t="s">
        <v>470</v>
      </c>
      <c r="AJ23" s="1508" t="s">
        <v>468</v>
      </c>
      <c r="AM23" s="1508" t="s">
        <v>471</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45777.66818287037</v>
      </c>
      <c r="W31" s="2265"/>
      <c r="X31" s="2265"/>
      <c r="Y31" s="2265"/>
      <c r="Z31" s="2265"/>
      <c r="AA31" s="327"/>
      <c r="AB31" s="2265" t="str">
        <f>IF(TITLE_DATE_PR_CHANGE="",IF(TITLE_DATE_PR="","",TITLE_DATE_PR),TITLE_DATE_PR_CHANGE)</f>
        <v>45777.66818287037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549</v>
      </c>
      <c r="W32" s="2252"/>
      <c r="X32" s="2252"/>
      <c r="Y32" s="2252"/>
      <c r="Z32" s="2252"/>
      <c r="AA32" s="327"/>
      <c r="AB32" s="2252" t="str">
        <f>IF(TITLE_NUMBER_PR_CHANGE="",IF(TITLE_NUMBER_PR="","",TITLE_NUMBER_PR),TITLE_NUMBER_PR_CHANGE)</f>
        <v>549</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45777.66818287037</v>
      </c>
      <c r="W35" s="2265"/>
      <c r="X35" s="2265"/>
      <c r="Y35" s="2265"/>
      <c r="Z35" s="2265"/>
      <c r="AA35" s="327"/>
      <c r="AB35" s="2265" t="str">
        <f>IF(TITLE_DATE_PR_CHANGE="",IF(TITLE_DATE_PR="","",TITLE_DATE_PR),TITLE_DATE_PR_CHANGE)</f>
        <v>45777.66818287037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549</v>
      </c>
      <c r="W36" s="2252"/>
      <c r="X36" s="2252"/>
      <c r="Y36" s="2252"/>
      <c r="Z36" s="2252"/>
      <c r="AA36" s="327"/>
      <c r="AB36" s="2252" t="str">
        <f>IF(TITLE_NUMBER_PR_CHANGE="",IF(TITLE_NUMBER_PR="","",TITLE_NUMBER_PR),TITLE_NUMBER_PR_CHANGE)</f>
        <v>549</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303</v>
      </c>
      <c r="BA39" s="1156">
        <v>14</v>
      </c>
    </row>
    <row customHeight="1" ht="14.699999999999998">
      <c r="Q40" s="292"/>
      <c r="R40" s="377"/>
      <c r="S40" s="2274" t="s">
        <v>87</v>
      </c>
      <c r="T40" s="2210" t="s">
        <v>472</v>
      </c>
      <c r="U40" s="302"/>
      <c r="V40" s="2276"/>
      <c r="W40" s="2276"/>
      <c r="X40" s="2276"/>
      <c r="Y40" s="2276"/>
      <c r="Z40" s="2277"/>
      <c r="AA40" s="2337" t="s">
        <v>430</v>
      </c>
      <c r="AB40" s="2329" t="s">
        <v>473</v>
      </c>
      <c r="AC40" s="2292"/>
      <c r="AD40" s="2292"/>
      <c r="AE40" s="2330"/>
      <c r="AF40" s="2292" t="s">
        <v>474</v>
      </c>
      <c r="AG40" s="2292"/>
      <c r="AH40" s="2292"/>
      <c r="AI40" s="2330"/>
      <c r="AJ40" s="2329" t="s">
        <v>475</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476</v>
      </c>
      <c r="W41" s="2128"/>
      <c r="X41" s="2295" t="s">
        <v>436</v>
      </c>
      <c r="Y41" s="2314"/>
      <c r="Z41" s="2315"/>
      <c r="AA41" s="2338"/>
      <c r="AB41" s="2331"/>
      <c r="AC41" s="2332"/>
      <c r="AD41" s="2332"/>
      <c r="AE41" s="2333"/>
      <c r="AF41" s="2332"/>
      <c r="AG41" s="2332"/>
      <c r="AH41" s="2332"/>
      <c r="AI41" s="2333"/>
      <c r="AJ41" s="2331"/>
      <c r="AK41" s="2332"/>
      <c r="AL41" s="2332"/>
      <c r="AM41" s="2332"/>
      <c r="AN41" s="2128" t="s">
        <v>476</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437</v>
      </c>
      <c r="F43" s="1365" t="s">
        <v>438</v>
      </c>
      <c r="G43" s="1365" t="s">
        <v>439</v>
      </c>
      <c r="H43" s="1365" t="s">
        <v>440</v>
      </c>
      <c r="I43" s="1365" t="s">
        <v>441</v>
      </c>
      <c r="J43" s="1365" t="s">
        <v>442</v>
      </c>
      <c r="K43" s="1365" t="s">
        <v>443</v>
      </c>
      <c r="L43" s="1365" t="s">
        <v>418</v>
      </c>
      <c r="Q43" s="292"/>
      <c r="R43" s="377"/>
      <c r="S43" s="2274"/>
      <c r="T43" s="2210"/>
      <c r="U43" s="303"/>
      <c r="V43" s="1331" t="s">
        <v>477</v>
      </c>
      <c r="W43" s="1331" t="s">
        <v>478</v>
      </c>
      <c r="X43" s="1339" t="s">
        <v>446</v>
      </c>
      <c r="Y43" s="2271" t="s">
        <v>447</v>
      </c>
      <c r="Z43" s="2272"/>
      <c r="AA43" s="2339"/>
      <c r="AB43" s="2334"/>
      <c r="AC43" s="2335"/>
      <c r="AD43" s="2335"/>
      <c r="AE43" s="2336"/>
      <c r="AF43" s="2335"/>
      <c r="AG43" s="2335"/>
      <c r="AH43" s="2335"/>
      <c r="AI43" s="2336"/>
      <c r="AJ43" s="2334"/>
      <c r="AK43" s="2335"/>
      <c r="AL43" s="2335"/>
      <c r="AM43" s="2336"/>
      <c r="AN43" s="1861" t="s">
        <v>477</v>
      </c>
      <c r="AO43" s="1861" t="s">
        <v>478</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400</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402</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404</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228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229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9025E-9391-F7F1-C431-0.34CA1C35}" mc:Ignorable="x14ac xr xr2 xr3">
  <sheetPr>
    <tabColor theme="6" tint="0.4"/>
  </sheetPr>
  <dimension ref="A1:DB62"/>
  <sheetViews>
    <sheetView topLeftCell="P23" showGridLines="0" zoomScale="90" workbookViewId="0" tabSelected="1">
      <selection activeCell="CN51" sqref="CN5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98" max="98" style="65" width="10.57421875" hidden="1"/>
    <col min="99" max="99" style="1636" width="4.00390625" customWidth="1"/>
    <col min="100" max="100" style="1636" width="115.00390625" customWidth="1"/>
    <col min="101" max="105" style="1643" width="10.00390625" customWidth="1"/>
    <col min="106" max="106"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2650"/>
      <c r="DB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245"/>
      <c r="AX2" s="2243"/>
      <c r="AY2" s="2244"/>
      <c r="AZ2" s="2244"/>
      <c r="BA2" s="2244"/>
      <c r="BB2" s="2244"/>
      <c r="BC2" s="2244"/>
      <c r="BD2" s="2245"/>
      <c r="BE2" s="2243"/>
      <c r="BF2" s="2244"/>
      <c r="BG2" s="2244"/>
      <c r="BH2" s="2244"/>
      <c r="BI2" s="2244"/>
      <c r="BJ2" s="2244"/>
      <c r="BK2" s="2245"/>
      <c r="BL2" s="2243"/>
      <c r="BM2" s="2244"/>
      <c r="BN2" s="2244"/>
      <c r="BO2" s="2244"/>
      <c r="BP2" s="2244"/>
      <c r="BQ2" s="2244"/>
      <c r="BR2" s="2245"/>
      <c r="BS2" s="2243"/>
      <c r="BT2" s="2244"/>
      <c r="BU2" s="2244"/>
      <c r="BV2" s="2244"/>
      <c r="BW2" s="2244"/>
      <c r="BX2" s="2244"/>
      <c r="BY2" s="2245"/>
      <c r="BZ2" s="2243"/>
      <c r="CA2" s="2244"/>
      <c r="CB2" s="2244"/>
      <c r="CC2" s="2244"/>
      <c r="CD2" s="2244"/>
      <c r="CE2" s="2244"/>
      <c r="CF2" s="2245"/>
      <c r="CG2" s="2243"/>
      <c r="CH2" s="2244"/>
      <c r="CI2" s="2244"/>
      <c r="CJ2" s="2244"/>
      <c r="CK2" s="2244"/>
      <c r="CL2" s="2244"/>
      <c r="CM2" s="2245"/>
      <c r="CN2" s="2243"/>
      <c r="CO2" s="2244"/>
      <c r="CP2" s="2244"/>
      <c r="CQ2" s="2244"/>
      <c r="CR2" s="2244"/>
      <c r="CS2" s="2244"/>
      <c r="CT2" s="2651"/>
      <c r="CU2" s="2245"/>
      <c r="CV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2" s="501"/>
      <c r="CY2" s="501" t="str">
        <f>IF(T2="","",T2)</f>
        <v>Наименование тарифа</v>
      </c>
      <c r="CZ2" s="501"/>
      <c r="DA2" s="501"/>
      <c r="DB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245"/>
      <c r="AX3" s="2243"/>
      <c r="AY3" s="2244"/>
      <c r="AZ3" s="2244"/>
      <c r="BA3" s="2244"/>
      <c r="BB3" s="2244"/>
      <c r="BC3" s="2244"/>
      <c r="BD3" s="2245"/>
      <c r="BE3" s="2243"/>
      <c r="BF3" s="2244"/>
      <c r="BG3" s="2244"/>
      <c r="BH3" s="2244"/>
      <c r="BI3" s="2244"/>
      <c r="BJ3" s="2244"/>
      <c r="BK3" s="2245"/>
      <c r="BL3" s="2243"/>
      <c r="BM3" s="2244"/>
      <c r="BN3" s="2244"/>
      <c r="BO3" s="2244"/>
      <c r="BP3" s="2244"/>
      <c r="BQ3" s="2244"/>
      <c r="BR3" s="2245"/>
      <c r="BS3" s="2243"/>
      <c r="BT3" s="2244"/>
      <c r="BU3" s="2244"/>
      <c r="BV3" s="2244"/>
      <c r="BW3" s="2244"/>
      <c r="BX3" s="2244"/>
      <c r="BY3" s="2245"/>
      <c r="BZ3" s="2243"/>
      <c r="CA3" s="2244"/>
      <c r="CB3" s="2244"/>
      <c r="CC3" s="2244"/>
      <c r="CD3" s="2244"/>
      <c r="CE3" s="2244"/>
      <c r="CF3" s="2245"/>
      <c r="CG3" s="2243"/>
      <c r="CH3" s="2244"/>
      <c r="CI3" s="2244"/>
      <c r="CJ3" s="2244"/>
      <c r="CK3" s="2244"/>
      <c r="CL3" s="2244"/>
      <c r="CM3" s="2245"/>
      <c r="CN3" s="2243"/>
      <c r="CO3" s="2244"/>
      <c r="CP3" s="2244"/>
      <c r="CQ3" s="2244"/>
      <c r="CR3" s="2244"/>
      <c r="CS3" s="2244"/>
      <c r="CT3" s="2651"/>
      <c r="CU3" s="2245"/>
      <c r="CV3" s="1259" t="s">
        <v>400</v>
      </c>
      <c r="CX3" s="501"/>
      <c r="CY3" s="501" t="str">
        <f>IF(T3="","",T3)</f>
        <v>Территория действия тарифа</v>
      </c>
      <c r="CZ3" s="501"/>
      <c r="DA3" s="501"/>
      <c r="DB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245"/>
      <c r="AX4" s="2243"/>
      <c r="AY4" s="2244"/>
      <c r="AZ4" s="2244"/>
      <c r="BA4" s="2244"/>
      <c r="BB4" s="2244"/>
      <c r="BC4" s="2244"/>
      <c r="BD4" s="2245"/>
      <c r="BE4" s="2243"/>
      <c r="BF4" s="2244"/>
      <c r="BG4" s="2244"/>
      <c r="BH4" s="2244"/>
      <c r="BI4" s="2244"/>
      <c r="BJ4" s="2244"/>
      <c r="BK4" s="2245"/>
      <c r="BL4" s="2243"/>
      <c r="BM4" s="2244"/>
      <c r="BN4" s="2244"/>
      <c r="BO4" s="2244"/>
      <c r="BP4" s="2244"/>
      <c r="BQ4" s="2244"/>
      <c r="BR4" s="2245"/>
      <c r="BS4" s="2243"/>
      <c r="BT4" s="2244"/>
      <c r="BU4" s="2244"/>
      <c r="BV4" s="2244"/>
      <c r="BW4" s="2244"/>
      <c r="BX4" s="2244"/>
      <c r="BY4" s="2245"/>
      <c r="BZ4" s="2243"/>
      <c r="CA4" s="2244"/>
      <c r="CB4" s="2244"/>
      <c r="CC4" s="2244"/>
      <c r="CD4" s="2244"/>
      <c r="CE4" s="2244"/>
      <c r="CF4" s="2245"/>
      <c r="CG4" s="2243"/>
      <c r="CH4" s="2244"/>
      <c r="CI4" s="2244"/>
      <c r="CJ4" s="2244"/>
      <c r="CK4" s="2244"/>
      <c r="CL4" s="2244"/>
      <c r="CM4" s="2245"/>
      <c r="CN4" s="2243"/>
      <c r="CO4" s="2244"/>
      <c r="CP4" s="2244"/>
      <c r="CQ4" s="2244"/>
      <c r="CR4" s="2244"/>
      <c r="CS4" s="2244"/>
      <c r="CT4" s="2651"/>
      <c r="CU4" s="2245"/>
      <c r="CV4" s="1259" t="s">
        <v>481</v>
      </c>
      <c r="CX4" s="501"/>
      <c r="CY4" s="501" t="str">
        <f>IF(T4="","",T4)</f>
        <v>Наименование централизованной системы холодного водоснабжения</v>
      </c>
      <c r="CZ4" s="501"/>
      <c r="DA4" s="501"/>
      <c r="DB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353"/>
      <c r="AX5" s="2351"/>
      <c r="AY5" s="2352"/>
      <c r="AZ5" s="2352"/>
      <c r="BA5" s="2352"/>
      <c r="BB5" s="2352"/>
      <c r="BC5" s="2352"/>
      <c r="BD5" s="2353"/>
      <c r="BE5" s="2351"/>
      <c r="BF5" s="2352"/>
      <c r="BG5" s="2352"/>
      <c r="BH5" s="2352"/>
      <c r="BI5" s="2352"/>
      <c r="BJ5" s="2352"/>
      <c r="BK5" s="2353"/>
      <c r="BL5" s="2351"/>
      <c r="BM5" s="2352"/>
      <c r="BN5" s="2352"/>
      <c r="BO5" s="2352"/>
      <c r="BP5" s="2352"/>
      <c r="BQ5" s="2352"/>
      <c r="BR5" s="2353"/>
      <c r="BS5" s="2351"/>
      <c r="BT5" s="2352"/>
      <c r="BU5" s="2352"/>
      <c r="BV5" s="2352"/>
      <c r="BW5" s="2352"/>
      <c r="BX5" s="2352"/>
      <c r="BY5" s="2353"/>
      <c r="BZ5" s="2351"/>
      <c r="CA5" s="2352"/>
      <c r="CB5" s="2352"/>
      <c r="CC5" s="2352"/>
      <c r="CD5" s="2352"/>
      <c r="CE5" s="2352"/>
      <c r="CF5" s="2353"/>
      <c r="CG5" s="2351"/>
      <c r="CH5" s="2352"/>
      <c r="CI5" s="2352"/>
      <c r="CJ5" s="2352"/>
      <c r="CK5" s="2352"/>
      <c r="CL5" s="2352"/>
      <c r="CM5" s="2353"/>
      <c r="CN5" s="2351"/>
      <c r="CO5" s="2352"/>
      <c r="CP5" s="2352"/>
      <c r="CQ5" s="2352"/>
      <c r="CR5" s="2352"/>
      <c r="CS5" s="2352"/>
      <c r="CT5" s="2652"/>
      <c r="CU5" s="2356"/>
      <c r="CV5" s="1259" t="s">
        <v>483</v>
      </c>
      <c r="CX5" s="501"/>
      <c r="CY5" s="501" t="str">
        <f>IF(T5="","",T5)</f>
        <v>Наименование признака дифференциации</v>
      </c>
      <c r="CZ5" s="501"/>
      <c r="DA5" s="501"/>
      <c r="DB5" s="1156">
        <v>0</v>
      </c>
    </row>
    <row customHeight="1" ht="23.25" hidden="1">
      <c r="A6" s="1364"/>
      <c r="B6" s="1364"/>
      <c r="C6" s="1364"/>
      <c r="D6" s="1364"/>
      <c r="E6" s="2260"/>
      <c r="F6" s="2260"/>
      <c r="G6" s="2260"/>
      <c r="H6" s="2260"/>
      <c r="I6" s="2287"/>
      <c r="J6" s="2257">
        <f>I5&amp;".1"</f>
      </c>
      <c r="K6" s="1364"/>
      <c r="L6" s="1365" t="s">
        <v>408</v>
      </c>
      <c r="P6" s="2258"/>
      <c r="Q6" s="2258">
        <v>1</v>
      </c>
      <c r="R6" s="358"/>
      <c r="S6" s="1426">
        <f>$J6</f>
      </c>
      <c r="T6" s="287" t="s">
        <v>409</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248"/>
      <c r="AX6" s="2246"/>
      <c r="AY6" s="2247"/>
      <c r="AZ6" s="2247"/>
      <c r="BA6" s="2247"/>
      <c r="BB6" s="2247"/>
      <c r="BC6" s="2247"/>
      <c r="BD6" s="2248"/>
      <c r="BE6" s="2246"/>
      <c r="BF6" s="2247"/>
      <c r="BG6" s="2247"/>
      <c r="BH6" s="2247"/>
      <c r="BI6" s="2247"/>
      <c r="BJ6" s="2247"/>
      <c r="BK6" s="2248"/>
      <c r="BL6" s="2246"/>
      <c r="BM6" s="2247"/>
      <c r="BN6" s="2247"/>
      <c r="BO6" s="2247"/>
      <c r="BP6" s="2247"/>
      <c r="BQ6" s="2247"/>
      <c r="BR6" s="2248"/>
      <c r="BS6" s="2246"/>
      <c r="BT6" s="2247"/>
      <c r="BU6" s="2247"/>
      <c r="BV6" s="2247"/>
      <c r="BW6" s="2247"/>
      <c r="BX6" s="2247"/>
      <c r="BY6" s="2248"/>
      <c r="BZ6" s="2246"/>
      <c r="CA6" s="2247"/>
      <c r="CB6" s="2247"/>
      <c r="CC6" s="2247"/>
      <c r="CD6" s="2247"/>
      <c r="CE6" s="2247"/>
      <c r="CF6" s="2248"/>
      <c r="CG6" s="2246"/>
      <c r="CH6" s="2247"/>
      <c r="CI6" s="2247"/>
      <c r="CJ6" s="2247"/>
      <c r="CK6" s="2247"/>
      <c r="CL6" s="2247"/>
      <c r="CM6" s="2248"/>
      <c r="CN6" s="2246"/>
      <c r="CO6" s="2247"/>
      <c r="CP6" s="2247"/>
      <c r="CQ6" s="2247"/>
      <c r="CR6" s="2247"/>
      <c r="CS6" s="2247"/>
      <c r="CT6" s="2653"/>
      <c r="CU6" s="2248"/>
      <c r="CV6" s="1308" t="s">
        <v>484</v>
      </c>
      <c r="CX6" s="501"/>
      <c r="CY6" s="501" t="str">
        <f>IF(T6="","",T6)</f>
        <v>Группа потребителей</v>
      </c>
      <c r="CZ6" s="501"/>
      <c r="DA6" s="501"/>
      <c r="DB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752"/>
      <c r="AK7" s="752"/>
      <c r="AL7" s="1258"/>
      <c r="AM7" s="2603"/>
      <c r="AN7" s="2108" t="s">
        <v>65</v>
      </c>
      <c r="AO7" s="2603"/>
      <c r="AP7" s="2108" t="s">
        <v>65</v>
      </c>
      <c r="AQ7" s="752"/>
      <c r="AR7" s="752"/>
      <c r="AS7" s="1258"/>
      <c r="AT7" s="2603"/>
      <c r="AU7" s="2108" t="s">
        <v>65</v>
      </c>
      <c r="AV7" s="2603"/>
      <c r="AW7" s="2108" t="s">
        <v>65</v>
      </c>
      <c r="AX7" s="752"/>
      <c r="AY7" s="752"/>
      <c r="AZ7" s="1258"/>
      <c r="BA7" s="2603"/>
      <c r="BB7" s="2108" t="s">
        <v>65</v>
      </c>
      <c r="BC7" s="2603"/>
      <c r="BD7" s="2108" t="s">
        <v>65</v>
      </c>
      <c r="BE7" s="752"/>
      <c r="BF7" s="752"/>
      <c r="BG7" s="1258"/>
      <c r="BH7" s="2603"/>
      <c r="BI7" s="2108" t="s">
        <v>65</v>
      </c>
      <c r="BJ7" s="2603"/>
      <c r="BK7" s="2108" t="s">
        <v>65</v>
      </c>
      <c r="BL7" s="752"/>
      <c r="BM7" s="752"/>
      <c r="BN7" s="1258"/>
      <c r="BO7" s="2603"/>
      <c r="BP7" s="2108" t="s">
        <v>65</v>
      </c>
      <c r="BQ7" s="2603"/>
      <c r="BR7" s="2108" t="s">
        <v>65</v>
      </c>
      <c r="BS7" s="752"/>
      <c r="BT7" s="752"/>
      <c r="BU7" s="1258"/>
      <c r="BV7" s="2603"/>
      <c r="BW7" s="2108" t="s">
        <v>65</v>
      </c>
      <c r="BX7" s="2603"/>
      <c r="BY7" s="2108" t="s">
        <v>65</v>
      </c>
      <c r="BZ7" s="752"/>
      <c r="CA7" s="752"/>
      <c r="CB7" s="1258"/>
      <c r="CC7" s="2603"/>
      <c r="CD7" s="2108" t="s">
        <v>65</v>
      </c>
      <c r="CE7" s="2603"/>
      <c r="CF7" s="2108" t="s">
        <v>65</v>
      </c>
      <c r="CG7" s="752"/>
      <c r="CH7" s="752"/>
      <c r="CI7" s="1258"/>
      <c r="CJ7" s="2603"/>
      <c r="CK7" s="2108" t="s">
        <v>65</v>
      </c>
      <c r="CL7" s="2603"/>
      <c r="CM7" s="2108" t="s">
        <v>65</v>
      </c>
      <c r="CN7" s="752"/>
      <c r="CO7" s="752"/>
      <c r="CP7" s="1258"/>
      <c r="CQ7" s="2603"/>
      <c r="CR7" s="2108" t="s">
        <v>65</v>
      </c>
      <c r="CS7" s="2603"/>
      <c r="CT7" s="2654" t="s">
        <v>65</v>
      </c>
      <c r="CU7" s="1439"/>
      <c r="CV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2">
        <f>STRCHECKDATE(V8:CU8)</f>
      </c>
      <c r="CX7" s="501"/>
      <c r="CY7" s="501" t="str">
        <f>IF(T7="","",T7)</f>
        <v/>
      </c>
      <c r="CZ7" s="501"/>
      <c r="DA7" s="501"/>
      <c r="DB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326"/>
      <c r="AY8" s="326"/>
      <c r="AZ8" s="329" t="str">
        <f>BA7&amp;"-"&amp;BC7</f>
        <v>-</v>
      </c>
      <c r="BA8" s="2310"/>
      <c r="BB8" s="2108"/>
      <c r="BC8" s="2310"/>
      <c r="BD8" s="2108"/>
      <c r="BE8" s="326"/>
      <c r="BF8" s="326"/>
      <c r="BG8" s="329" t="str">
        <f>BH7&amp;"-"&amp;BJ7</f>
        <v>-</v>
      </c>
      <c r="BH8" s="2310"/>
      <c r="BI8" s="2108"/>
      <c r="BJ8" s="2310"/>
      <c r="BK8" s="2108"/>
      <c r="BL8" s="326"/>
      <c r="BM8" s="326"/>
      <c r="BN8" s="329" t="str">
        <f>BO7&amp;"-"&amp;BQ7</f>
        <v>-</v>
      </c>
      <c r="BO8" s="2310"/>
      <c r="BP8" s="2108"/>
      <c r="BQ8" s="2310"/>
      <c r="BR8" s="2108"/>
      <c r="BS8" s="326"/>
      <c r="BT8" s="326"/>
      <c r="BU8" s="329" t="str">
        <f>BV7&amp;"-"&amp;BX7</f>
        <v>-</v>
      </c>
      <c r="BV8" s="2310"/>
      <c r="BW8" s="2108"/>
      <c r="BX8" s="2310"/>
      <c r="BY8" s="2108"/>
      <c r="BZ8" s="326"/>
      <c r="CA8" s="326"/>
      <c r="CB8" s="329" t="str">
        <f>CC7&amp;"-"&amp;CE7</f>
        <v>-</v>
      </c>
      <c r="CC8" s="2310"/>
      <c r="CD8" s="2108"/>
      <c r="CE8" s="2310"/>
      <c r="CF8" s="2108"/>
      <c r="CG8" s="326"/>
      <c r="CH8" s="326"/>
      <c r="CI8" s="329" t="str">
        <f>CJ7&amp;"-"&amp;CL7</f>
        <v>-</v>
      </c>
      <c r="CJ8" s="2310"/>
      <c r="CK8" s="2108"/>
      <c r="CL8" s="2310"/>
      <c r="CM8" s="2108"/>
      <c r="CN8" s="326"/>
      <c r="CO8" s="326"/>
      <c r="CP8" s="329" t="str">
        <f>CQ7&amp;"-"&amp;CS7</f>
        <v>-</v>
      </c>
      <c r="CQ8" s="2310"/>
      <c r="CR8" s="2108"/>
      <c r="CS8" s="2310"/>
      <c r="CT8" s="2108"/>
      <c r="CU8" s="1440"/>
      <c r="CV8" s="2350"/>
      <c r="CX8" s="501"/>
      <c r="CY8" s="501" t="str">
        <f>IF(T8="","",T8)</f>
        <v/>
      </c>
      <c r="CZ8" s="501"/>
      <c r="DA8" s="501"/>
      <c r="DB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2641"/>
      <c r="AK9" s="2641"/>
      <c r="AL9" s="2641"/>
      <c r="AM9" s="2641"/>
      <c r="AN9" s="2641"/>
      <c r="AO9" s="2641"/>
      <c r="AP9" s="2641"/>
      <c r="AQ9" s="2641"/>
      <c r="AR9" s="2641"/>
      <c r="AS9" s="2641"/>
      <c r="AT9" s="2641"/>
      <c r="AU9" s="2641"/>
      <c r="AV9" s="2641"/>
      <c r="AW9" s="2641"/>
      <c r="AX9" s="2641"/>
      <c r="AY9" s="2641"/>
      <c r="AZ9" s="2641"/>
      <c r="BA9" s="2641"/>
      <c r="BB9" s="2641"/>
      <c r="BC9" s="2641"/>
      <c r="BD9" s="2641"/>
      <c r="BE9" s="2641"/>
      <c r="BF9" s="2641"/>
      <c r="BG9" s="2641"/>
      <c r="BH9" s="2641"/>
      <c r="BI9" s="2641"/>
      <c r="BJ9" s="2641"/>
      <c r="BK9" s="2641"/>
      <c r="BL9" s="2641"/>
      <c r="BM9" s="2641"/>
      <c r="BN9" s="2641"/>
      <c r="BO9" s="2641"/>
      <c r="BP9" s="2641"/>
      <c r="BQ9" s="2641"/>
      <c r="BR9" s="2641"/>
      <c r="BS9" s="2641"/>
      <c r="BT9" s="2641"/>
      <c r="BU9" s="2641"/>
      <c r="BV9" s="2641"/>
      <c r="BW9" s="2641"/>
      <c r="BX9" s="2641"/>
      <c r="BY9" s="2641"/>
      <c r="BZ9" s="2641"/>
      <c r="CA9" s="2641"/>
      <c r="CB9" s="2641"/>
      <c r="CC9" s="2641"/>
      <c r="CD9" s="2641"/>
      <c r="CE9" s="2641"/>
      <c r="CF9" s="2641"/>
      <c r="CG9" s="2641"/>
      <c r="CH9" s="2641"/>
      <c r="CI9" s="2641"/>
      <c r="CJ9" s="2641"/>
      <c r="CK9" s="2641"/>
      <c r="CL9" s="2641"/>
      <c r="CM9" s="2641"/>
      <c r="CN9" s="2641"/>
      <c r="CO9" s="2641"/>
      <c r="CP9" s="2641"/>
      <c r="CQ9" s="2641"/>
      <c r="CR9" s="2641"/>
      <c r="CS9" s="2641"/>
      <c r="CT9" s="2655"/>
      <c r="CU9" s="368"/>
      <c r="CV9" s="1259" t="s">
        <v>486</v>
      </c>
      <c r="CX9" s="501"/>
      <c r="CY9" s="501" t="str">
        <f>IF(T9="","",T9)</f>
        <v>Добавить значение признака дифференциации</v>
      </c>
      <c r="CZ9" s="501"/>
      <c r="DA9" s="501"/>
      <c r="DB9" s="1156">
        <v>0</v>
      </c>
    </row>
    <row customHeight="1" ht="21" hidden="1">
      <c r="A10" s="1364"/>
      <c r="B10" s="1364"/>
      <c r="C10" s="1364"/>
      <c r="D10" s="1364"/>
      <c r="E10" s="2260"/>
      <c r="F10" s="2260"/>
      <c r="G10" s="2260"/>
      <c r="H10" s="2260"/>
      <c r="I10" s="2257"/>
      <c r="J10" s="1364"/>
      <c r="K10" s="1364"/>
      <c r="L10" s="1365"/>
      <c r="P10" s="2258"/>
      <c r="Q10" s="1423"/>
      <c r="R10" s="357"/>
      <c r="S10" s="1279"/>
      <c r="T10" s="366" t="s">
        <v>414</v>
      </c>
      <c r="U10" s="368"/>
      <c r="V10" s="368"/>
      <c r="W10" s="368"/>
      <c r="X10" s="368"/>
      <c r="Y10" s="368"/>
      <c r="Z10" s="368"/>
      <c r="AA10" s="368"/>
      <c r="AB10" s="367"/>
      <c r="AC10" s="368"/>
      <c r="AD10" s="368"/>
      <c r="AE10" s="368"/>
      <c r="AF10" s="368"/>
      <c r="AG10" s="368"/>
      <c r="AH10" s="368"/>
      <c r="AI10" s="367"/>
      <c r="AJ10" s="2641"/>
      <c r="AK10" s="2641"/>
      <c r="AL10" s="2641"/>
      <c r="AM10" s="2641"/>
      <c r="AN10" s="2641"/>
      <c r="AO10" s="2641"/>
      <c r="AP10" s="2642"/>
      <c r="AQ10" s="2641"/>
      <c r="AR10" s="2641"/>
      <c r="AS10" s="2641"/>
      <c r="AT10" s="2641"/>
      <c r="AU10" s="2641"/>
      <c r="AV10" s="2641"/>
      <c r="AW10" s="2642"/>
      <c r="AX10" s="2641"/>
      <c r="AY10" s="2641"/>
      <c r="AZ10" s="2641"/>
      <c r="BA10" s="2641"/>
      <c r="BB10" s="2641"/>
      <c r="BC10" s="2641"/>
      <c r="BD10" s="2642"/>
      <c r="BE10" s="2641"/>
      <c r="BF10" s="2641"/>
      <c r="BG10" s="2641"/>
      <c r="BH10" s="2641"/>
      <c r="BI10" s="2641"/>
      <c r="BJ10" s="2641"/>
      <c r="BK10" s="2642"/>
      <c r="BL10" s="2641"/>
      <c r="BM10" s="2641"/>
      <c r="BN10" s="2641"/>
      <c r="BO10" s="2641"/>
      <c r="BP10" s="2641"/>
      <c r="BQ10" s="2641"/>
      <c r="BR10" s="2642"/>
      <c r="BS10" s="2641"/>
      <c r="BT10" s="2641"/>
      <c r="BU10" s="2641"/>
      <c r="BV10" s="2641"/>
      <c r="BW10" s="2641"/>
      <c r="BX10" s="2641"/>
      <c r="BY10" s="2642"/>
      <c r="BZ10" s="2641"/>
      <c r="CA10" s="2641"/>
      <c r="CB10" s="2641"/>
      <c r="CC10" s="2641"/>
      <c r="CD10" s="2641"/>
      <c r="CE10" s="2641"/>
      <c r="CF10" s="2642"/>
      <c r="CG10" s="2641"/>
      <c r="CH10" s="2641"/>
      <c r="CI10" s="2641"/>
      <c r="CJ10" s="2641"/>
      <c r="CK10" s="2641"/>
      <c r="CL10" s="2641"/>
      <c r="CM10" s="2642"/>
      <c r="CN10" s="2641"/>
      <c r="CO10" s="2641"/>
      <c r="CP10" s="2641"/>
      <c r="CQ10" s="2641"/>
      <c r="CR10" s="2641"/>
      <c r="CS10" s="2641"/>
      <c r="CT10" s="2656"/>
      <c r="CU10" s="368"/>
      <c r="CV10" s="1441"/>
      <c r="CX10" s="501"/>
      <c r="CY10" s="501" t="str">
        <f>IF(T10="","",T10)</f>
        <v>Добавить группу потребителей</v>
      </c>
      <c r="CZ10" s="501"/>
      <c r="DA10" s="501"/>
      <c r="DB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2641"/>
      <c r="AK11" s="2641"/>
      <c r="AL11" s="2641"/>
      <c r="AM11" s="2641"/>
      <c r="AN11" s="2641"/>
      <c r="AO11" s="2641"/>
      <c r="AP11" s="2642"/>
      <c r="AQ11" s="2641"/>
      <c r="AR11" s="2641"/>
      <c r="AS11" s="2641"/>
      <c r="AT11" s="2641"/>
      <c r="AU11" s="2641"/>
      <c r="AV11" s="2641"/>
      <c r="AW11" s="2642"/>
      <c r="AX11" s="2641"/>
      <c r="AY11" s="2641"/>
      <c r="AZ11" s="2641"/>
      <c r="BA11" s="2641"/>
      <c r="BB11" s="2641"/>
      <c r="BC11" s="2641"/>
      <c r="BD11" s="2642"/>
      <c r="BE11" s="2641"/>
      <c r="BF11" s="2641"/>
      <c r="BG11" s="2641"/>
      <c r="BH11" s="2641"/>
      <c r="BI11" s="2641"/>
      <c r="BJ11" s="2641"/>
      <c r="BK11" s="2642"/>
      <c r="BL11" s="2641"/>
      <c r="BM11" s="2641"/>
      <c r="BN11" s="2641"/>
      <c r="BO11" s="2641"/>
      <c r="BP11" s="2641"/>
      <c r="BQ11" s="2641"/>
      <c r="BR11" s="2642"/>
      <c r="BS11" s="2641"/>
      <c r="BT11" s="2641"/>
      <c r="BU11" s="2641"/>
      <c r="BV11" s="2641"/>
      <c r="BW11" s="2641"/>
      <c r="BX11" s="2641"/>
      <c r="BY11" s="2642"/>
      <c r="BZ11" s="2641"/>
      <c r="CA11" s="2641"/>
      <c r="CB11" s="2641"/>
      <c r="CC11" s="2641"/>
      <c r="CD11" s="2641"/>
      <c r="CE11" s="2641"/>
      <c r="CF11" s="2642"/>
      <c r="CG11" s="2641"/>
      <c r="CH11" s="2641"/>
      <c r="CI11" s="2641"/>
      <c r="CJ11" s="2641"/>
      <c r="CK11" s="2641"/>
      <c r="CL11" s="2641"/>
      <c r="CM11" s="2642"/>
      <c r="CN11" s="2641"/>
      <c r="CO11" s="2641"/>
      <c r="CP11" s="2641"/>
      <c r="CQ11" s="2641"/>
      <c r="CR11" s="2641"/>
      <c r="CS11" s="2641"/>
      <c r="CT11" s="2656"/>
      <c r="CU11" s="368"/>
      <c r="CV11" s="304"/>
      <c r="CX11" s="501"/>
      <c r="CY11" s="501" t="str">
        <f>IF(T11="","",T11)</f>
        <v>Добавить наименование признака дифференциации</v>
      </c>
      <c r="CZ11" s="501"/>
      <c r="DA11" s="501"/>
      <c r="DB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2657"/>
      <c r="CU12" s="1325"/>
      <c r="CV12" s="1325"/>
      <c r="CX12" s="790"/>
      <c r="CY12" s="790" t="str">
        <f>IF(T12="","",T12)</f>
        <v>Добавить централизованную систему для дифференциации</v>
      </c>
      <c r="CZ12" s="790"/>
      <c r="DA12" s="790"/>
      <c r="DB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2657"/>
      <c r="CU13" s="1325"/>
      <c r="CV13" s="1325"/>
      <c r="CX13" s="501"/>
      <c r="CY13" s="501" t="str">
        <f>IF(T13="","",T13)</f>
        <v>Добавить территорию для дифференциации</v>
      </c>
      <c r="CZ13" s="501"/>
      <c r="DA13" s="501"/>
      <c r="DB13" s="512">
        <v>0</v>
      </c>
    </row>
    <row customHeight="1" ht="14.25" hidden="1">
      <c r="AB14" s="328"/>
      <c r="AI14" s="328"/>
      <c r="AJ14" s="1636"/>
      <c r="AK14" s="1636"/>
      <c r="AL14" s="1636"/>
      <c r="AM14" s="1636"/>
      <c r="AN14" s="1636"/>
      <c r="AO14" s="1636"/>
      <c r="AP14" s="1636"/>
      <c r="AQ14" s="1636"/>
      <c r="AR14" s="1636"/>
      <c r="AS14" s="1636"/>
      <c r="AT14" s="1636"/>
      <c r="AU14" s="1636"/>
      <c r="AV14" s="1636"/>
      <c r="AW14" s="1636"/>
      <c r="AX14" s="1636"/>
      <c r="AY14" s="1636"/>
      <c r="AZ14" s="1636"/>
      <c r="BA14" s="1636"/>
      <c r="BB14" s="1636"/>
      <c r="BC14" s="1636"/>
      <c r="BD14" s="1636"/>
      <c r="BE14" s="1636"/>
      <c r="BF14" s="1636"/>
      <c r="BG14" s="1636"/>
      <c r="BH14" s="1636"/>
      <c r="BI14" s="1636"/>
      <c r="BJ14" s="1636"/>
      <c r="BK14" s="1636"/>
      <c r="BL14" s="1636"/>
      <c r="BM14" s="1636"/>
      <c r="BN14" s="1636"/>
      <c r="BO14" s="1636"/>
      <c r="BP14" s="1636"/>
      <c r="BQ14" s="1636"/>
      <c r="BR14" s="1636"/>
      <c r="BS14" s="1636"/>
      <c r="BT14" s="1636"/>
      <c r="BU14" s="1636"/>
      <c r="BV14" s="1636"/>
      <c r="BW14" s="1636"/>
      <c r="BX14" s="1636"/>
      <c r="BY14" s="1636"/>
      <c r="BZ14" s="1636"/>
      <c r="CA14" s="1636"/>
      <c r="CB14" s="1636"/>
      <c r="CC14" s="1636"/>
      <c r="CD14" s="1636"/>
      <c r="CE14" s="1636"/>
      <c r="CF14" s="1636"/>
      <c r="CG14" s="1636"/>
      <c r="CH14" s="1636"/>
      <c r="CI14" s="1636"/>
      <c r="CJ14" s="1636"/>
      <c r="CK14" s="1636"/>
      <c r="CL14" s="1636"/>
      <c r="CM14" s="1636"/>
      <c r="CN14" s="1636"/>
      <c r="CO14" s="1636"/>
      <c r="CP14" s="1636"/>
      <c r="CQ14" s="1636"/>
      <c r="CR14" s="1636"/>
      <c r="CS14" s="1636"/>
      <c r="CT14" s="2650"/>
      <c r="DB14" s="1156">
        <v>0</v>
      </c>
    </row>
    <row customHeight="1" ht="14.25" hidden="1">
      <c r="AC15" s="1361"/>
      <c r="AD15" s="1361"/>
      <c r="AE15" s="1362"/>
      <c r="AF15" s="2268"/>
      <c r="AG15" s="2269" t="s">
        <v>65</v>
      </c>
      <c r="AH15" s="2268"/>
      <c r="AI15" s="2269" t="s">
        <v>65</v>
      </c>
      <c r="AJ15" s="1636"/>
      <c r="AK15" s="1636"/>
      <c r="AL15" s="1636"/>
      <c r="AM15" s="1636"/>
      <c r="AN15" s="1636"/>
      <c r="AO15" s="1636"/>
      <c r="AP15" s="1636"/>
      <c r="AQ15" s="1636"/>
      <c r="AR15" s="1636"/>
      <c r="AS15" s="1636"/>
      <c r="AT15" s="1636"/>
      <c r="AU15" s="1636"/>
      <c r="AV15" s="1636"/>
      <c r="AW15" s="1636"/>
      <c r="AX15" s="1636"/>
      <c r="AY15" s="1636"/>
      <c r="AZ15" s="1636"/>
      <c r="BA15" s="1636"/>
      <c r="BB15" s="1636"/>
      <c r="BC15" s="1636"/>
      <c r="BD15" s="1636"/>
      <c r="BE15" s="1636"/>
      <c r="BF15" s="1636"/>
      <c r="BG15" s="1636"/>
      <c r="BH15" s="1636"/>
      <c r="BI15" s="1636"/>
      <c r="BJ15" s="1636"/>
      <c r="BK15" s="1636"/>
      <c r="BL15" s="1636"/>
      <c r="BM15" s="1636"/>
      <c r="BN15" s="1636"/>
      <c r="BO15" s="1636"/>
      <c r="BP15" s="1636"/>
      <c r="BQ15" s="1636"/>
      <c r="BR15" s="1636"/>
      <c r="BS15" s="1636"/>
      <c r="BT15" s="1636"/>
      <c r="BU15" s="1636"/>
      <c r="BV15" s="1636"/>
      <c r="BW15" s="1636"/>
      <c r="BX15" s="1636"/>
      <c r="BY15" s="1636"/>
      <c r="BZ15" s="1636"/>
      <c r="CA15" s="1636"/>
      <c r="CB15" s="1636"/>
      <c r="CC15" s="1636"/>
      <c r="CD15" s="1636"/>
      <c r="CE15" s="1636"/>
      <c r="CF15" s="1636"/>
      <c r="CG15" s="1636"/>
      <c r="CH15" s="1636"/>
      <c r="CI15" s="1636"/>
      <c r="CJ15" s="1636"/>
      <c r="CK15" s="1636"/>
      <c r="CL15" s="1636"/>
      <c r="CM15" s="1636"/>
      <c r="CN15" s="1636"/>
      <c r="CO15" s="1636"/>
      <c r="CP15" s="1636"/>
      <c r="CQ15" s="1636"/>
      <c r="CR15" s="1636"/>
      <c r="CS15" s="1636"/>
      <c r="CT15" s="2650"/>
      <c r="DB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2650"/>
      <c r="DB16" s="1156">
        <v>0</v>
      </c>
    </row>
    <row customHeight="1" ht="14.25" hidden="1">
      <c r="AI17" s="328"/>
      <c r="AJ17" s="1636"/>
      <c r="AK17" s="1636"/>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2650"/>
      <c r="DB17" s="1156">
        <v>0</v>
      </c>
    </row>
    <row s="1367" customFormat="1" customHeight="1" ht="22.5" hidden="1">
      <c r="L18" s="1422"/>
      <c r="M18" s="1363"/>
      <c r="N18" s="1363"/>
      <c r="O18" s="1368" t="s">
        <v>417</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1367"/>
      <c r="AX18" s="1367"/>
      <c r="AY18" s="1367"/>
      <c r="AZ18" s="1367"/>
      <c r="BA18" s="1368"/>
      <c r="BB18" s="1367"/>
      <c r="BC18" s="1368"/>
      <c r="BD18" s="1367"/>
      <c r="BE18" s="1367"/>
      <c r="BF18" s="1367"/>
      <c r="BG18" s="1367"/>
      <c r="BH18" s="1368"/>
      <c r="BI18" s="1367"/>
      <c r="BJ18" s="1368"/>
      <c r="BK18" s="1367"/>
      <c r="BL18" s="1367"/>
      <c r="BM18" s="1367"/>
      <c r="BN18" s="1367"/>
      <c r="BO18" s="1368"/>
      <c r="BP18" s="1367"/>
      <c r="BQ18" s="1368"/>
      <c r="BR18" s="1367"/>
      <c r="BS18" s="1367"/>
      <c r="BT18" s="1367"/>
      <c r="BU18" s="1367"/>
      <c r="BV18" s="1368"/>
      <c r="BW18" s="1367"/>
      <c r="BX18" s="1368"/>
      <c r="BY18" s="1367"/>
      <c r="BZ18" s="1367"/>
      <c r="CA18" s="1367"/>
      <c r="CB18" s="1367"/>
      <c r="CC18" s="1368"/>
      <c r="CD18" s="1367"/>
      <c r="CE18" s="1368"/>
      <c r="CF18" s="1367"/>
      <c r="CG18" s="1367"/>
      <c r="CH18" s="1367"/>
      <c r="CI18" s="1367"/>
      <c r="CJ18" s="1368"/>
      <c r="CK18" s="1367"/>
      <c r="CL18" s="1368"/>
      <c r="CM18" s="1367"/>
      <c r="CN18" s="1367"/>
      <c r="CO18" s="1367"/>
      <c r="CP18" s="1367"/>
      <c r="CQ18" s="1368"/>
      <c r="CR18" s="1367"/>
      <c r="CS18" s="1368"/>
      <c r="CT18" s="2658"/>
      <c r="CW18" s="512"/>
      <c r="CX18" s="512"/>
      <c r="CY18" s="512"/>
      <c r="CZ18" s="512"/>
      <c r="DA18" s="512"/>
      <c r="DB18" s="1161">
        <v>0</v>
      </c>
    </row>
    <row s="1367" customFormat="1" customHeight="1" ht="14.25" hidden="1">
      <c r="L19" s="1422"/>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1367"/>
      <c r="AX19" s="1367"/>
      <c r="AY19" s="1367"/>
      <c r="AZ19" s="1367"/>
      <c r="BA19" s="1367"/>
      <c r="BB19" s="1367"/>
      <c r="BC19" s="1367"/>
      <c r="BD19" s="1367"/>
      <c r="BE19" s="1367"/>
      <c r="BF19" s="1367"/>
      <c r="BG19" s="1367"/>
      <c r="BH19" s="1367"/>
      <c r="BI19" s="1367"/>
      <c r="BJ19" s="1367"/>
      <c r="BK19" s="1367"/>
      <c r="BL19" s="1367"/>
      <c r="BM19" s="1367"/>
      <c r="BN19" s="1367"/>
      <c r="BO19" s="1367"/>
      <c r="BP19" s="1367"/>
      <c r="BQ19" s="1367"/>
      <c r="BR19" s="1367"/>
      <c r="BS19" s="1367"/>
      <c r="BT19" s="1367"/>
      <c r="BU19" s="1367"/>
      <c r="BV19" s="1367"/>
      <c r="BW19" s="1367"/>
      <c r="BX19" s="1367"/>
      <c r="BY19" s="1367"/>
      <c r="BZ19" s="1367"/>
      <c r="CA19" s="1367"/>
      <c r="CB19" s="1367"/>
      <c r="CC19" s="1367"/>
      <c r="CD19" s="1367"/>
      <c r="CE19" s="1367"/>
      <c r="CF19" s="1367"/>
      <c r="CG19" s="1367"/>
      <c r="CH19" s="1367"/>
      <c r="CI19" s="1367"/>
      <c r="CJ19" s="1367"/>
      <c r="CK19" s="1367"/>
      <c r="CL19" s="1367"/>
      <c r="CM19" s="1367"/>
      <c r="CN19" s="1367"/>
      <c r="CO19" s="1367"/>
      <c r="CP19" s="1367"/>
      <c r="CQ19" s="1367"/>
      <c r="CR19" s="1367"/>
      <c r="CS19" s="1367"/>
      <c r="CT19" s="2658"/>
      <c r="CW19" s="512"/>
      <c r="CX19" s="512"/>
      <c r="CY19" s="512"/>
      <c r="CZ19" s="512"/>
      <c r="DA19" s="512"/>
      <c r="DB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J20" s="1367"/>
      <c r="AK20" s="1367"/>
      <c r="AL20" s="1367"/>
      <c r="AM20" s="1367"/>
      <c r="AN20" s="1371" t="s">
        <v>420</v>
      </c>
      <c r="AO20" s="1367"/>
      <c r="AP20" s="1371" t="s">
        <v>421</v>
      </c>
      <c r="AQ20" s="1367"/>
      <c r="AR20" s="1367"/>
      <c r="AS20" s="1367"/>
      <c r="AT20" s="1367"/>
      <c r="AU20" s="1371" t="s">
        <v>420</v>
      </c>
      <c r="AV20" s="1367"/>
      <c r="AW20" s="1371" t="s">
        <v>421</v>
      </c>
      <c r="AX20" s="1367"/>
      <c r="AY20" s="1367"/>
      <c r="AZ20" s="1367"/>
      <c r="BA20" s="1367"/>
      <c r="BB20" s="1371" t="s">
        <v>420</v>
      </c>
      <c r="BC20" s="1367"/>
      <c r="BD20" s="1371" t="s">
        <v>421</v>
      </c>
      <c r="BE20" s="1367"/>
      <c r="BF20" s="1367"/>
      <c r="BG20" s="1367"/>
      <c r="BH20" s="1367"/>
      <c r="BI20" s="1371" t="s">
        <v>420</v>
      </c>
      <c r="BJ20" s="1367"/>
      <c r="BK20" s="1371" t="s">
        <v>421</v>
      </c>
      <c r="BL20" s="1367"/>
      <c r="BM20" s="1367"/>
      <c r="BN20" s="1367"/>
      <c r="BO20" s="1367"/>
      <c r="BP20" s="1371" t="s">
        <v>420</v>
      </c>
      <c r="BQ20" s="1367"/>
      <c r="BR20" s="1371" t="s">
        <v>421</v>
      </c>
      <c r="BS20" s="1367"/>
      <c r="BT20" s="1367"/>
      <c r="BU20" s="1367"/>
      <c r="BV20" s="1367"/>
      <c r="BW20" s="1371" t="s">
        <v>420</v>
      </c>
      <c r="BX20" s="1367"/>
      <c r="BY20" s="1371" t="s">
        <v>421</v>
      </c>
      <c r="BZ20" s="1367"/>
      <c r="CA20" s="1367"/>
      <c r="CB20" s="1367"/>
      <c r="CC20" s="1367"/>
      <c r="CD20" s="1371" t="s">
        <v>420</v>
      </c>
      <c r="CE20" s="1367"/>
      <c r="CF20" s="1371" t="s">
        <v>421</v>
      </c>
      <c r="CG20" s="1367"/>
      <c r="CH20" s="1367"/>
      <c r="CI20" s="1367"/>
      <c r="CJ20" s="1367"/>
      <c r="CK20" s="1371" t="s">
        <v>420</v>
      </c>
      <c r="CL20" s="1367"/>
      <c r="CM20" s="1371" t="s">
        <v>421</v>
      </c>
      <c r="CN20" s="1367"/>
      <c r="CO20" s="1367"/>
      <c r="CP20" s="1367"/>
      <c r="CQ20" s="1367"/>
      <c r="CR20" s="1371" t="s">
        <v>420</v>
      </c>
      <c r="CS20" s="1367"/>
      <c r="CT20" s="2659" t="s">
        <v>421</v>
      </c>
      <c r="DB20" s="1161">
        <v>0</v>
      </c>
    </row>
    <row customHeight="1" ht="14.25" hidden="1">
      <c r="O21" s="1365"/>
      <c r="AJ21" s="1636"/>
      <c r="AK21" s="1636"/>
      <c r="AL21" s="1636"/>
      <c r="AM21" s="1636"/>
      <c r="AN21" s="1636"/>
      <c r="AO21" s="1636"/>
      <c r="AP21" s="1636"/>
      <c r="AQ21" s="1636"/>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1636"/>
      <c r="BN21" s="1636"/>
      <c r="BO21" s="1636"/>
      <c r="BP21" s="1636"/>
      <c r="BQ21" s="1636"/>
      <c r="BR21" s="1636"/>
      <c r="BS21" s="1636"/>
      <c r="BT21" s="1636"/>
      <c r="BU21" s="1636"/>
      <c r="BV21" s="1636"/>
      <c r="BW21" s="1636"/>
      <c r="BX21" s="1636"/>
      <c r="BY21" s="1636"/>
      <c r="BZ21" s="1636"/>
      <c r="CA21" s="1636"/>
      <c r="CB21" s="1636"/>
      <c r="CC21" s="1636"/>
      <c r="CD21" s="1636"/>
      <c r="CE21" s="1636"/>
      <c r="CF21" s="1636"/>
      <c r="CG21" s="1636"/>
      <c r="CH21" s="1636"/>
      <c r="CI21" s="1636"/>
      <c r="CJ21" s="1636"/>
      <c r="CK21" s="1636"/>
      <c r="CL21" s="1636"/>
      <c r="CM21" s="1636"/>
      <c r="CN21" s="1636"/>
      <c r="CO21" s="1636"/>
      <c r="CP21" s="1636"/>
      <c r="CQ21" s="1636"/>
      <c r="CR21" s="1636"/>
      <c r="CS21" s="1636"/>
      <c r="CT21" s="2650"/>
      <c r="DB21" s="1156">
        <v>0</v>
      </c>
    </row>
    <row customHeight="1" ht="14.25" hidden="1">
      <c r="O22" s="1365"/>
      <c r="AJ22" s="1636"/>
      <c r="AK22" s="1636"/>
      <c r="AL22" s="1636"/>
      <c r="AM22" s="1636"/>
      <c r="AN22" s="1636"/>
      <c r="AO22" s="1636"/>
      <c r="AP22" s="1636"/>
      <c r="AQ22" s="1636"/>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1636"/>
      <c r="BN22" s="1636"/>
      <c r="BO22" s="1636"/>
      <c r="BP22" s="1636"/>
      <c r="BQ22" s="1636"/>
      <c r="BR22" s="1636"/>
      <c r="BS22" s="1636"/>
      <c r="BT22" s="1636"/>
      <c r="BU22" s="1636"/>
      <c r="BV22" s="1636"/>
      <c r="BW22" s="1636"/>
      <c r="BX22" s="1636"/>
      <c r="BY22" s="1636"/>
      <c r="BZ22" s="1636"/>
      <c r="CA22" s="1636"/>
      <c r="CB22" s="1636"/>
      <c r="CC22" s="1636"/>
      <c r="CD22" s="1636"/>
      <c r="CE22" s="1636"/>
      <c r="CF22" s="1636"/>
      <c r="CG22" s="1636"/>
      <c r="CH22" s="1636"/>
      <c r="CI22" s="1636"/>
      <c r="CJ22" s="1636"/>
      <c r="CK22" s="1636"/>
      <c r="CL22" s="1636"/>
      <c r="CM22" s="1636"/>
      <c r="CN22" s="1636"/>
      <c r="CO22" s="1636"/>
      <c r="CP22" s="1636"/>
      <c r="CQ22" s="1636"/>
      <c r="CR22" s="1636"/>
      <c r="CS22" s="1636"/>
      <c r="CT22" s="2650"/>
      <c r="DB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2650"/>
      <c r="DB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249"/>
      <c r="AX24" s="2249"/>
      <c r="AY24" s="2249"/>
      <c r="AZ24" s="2249"/>
      <c r="BA24" s="2249"/>
      <c r="BB24" s="2249"/>
      <c r="BC24" s="2249"/>
      <c r="BD24" s="2249"/>
      <c r="BE24" s="2249"/>
      <c r="BF24" s="2249"/>
      <c r="BG24" s="2249"/>
      <c r="BH24" s="2249"/>
      <c r="BI24" s="2249"/>
      <c r="BJ24" s="2249"/>
      <c r="BK24" s="2249"/>
      <c r="BL24" s="2249"/>
      <c r="BM24" s="2249"/>
      <c r="BN24" s="2249"/>
      <c r="BO24" s="2249"/>
      <c r="BP24" s="2249"/>
      <c r="BQ24" s="2249"/>
      <c r="BR24" s="2249"/>
      <c r="BS24" s="2249"/>
      <c r="BT24" s="2249"/>
      <c r="BU24" s="2249"/>
      <c r="BV24" s="2249"/>
      <c r="BW24" s="2249"/>
      <c r="BX24" s="2249"/>
      <c r="BY24" s="2249"/>
      <c r="BZ24" s="2249"/>
      <c r="CA24" s="2249"/>
      <c r="CB24" s="2249"/>
      <c r="CC24" s="2249"/>
      <c r="CD24" s="2249"/>
      <c r="CE24" s="2249"/>
      <c r="CF24" s="2249"/>
      <c r="CG24" s="2249"/>
      <c r="CH24" s="2249"/>
      <c r="CI24" s="2249"/>
      <c r="CJ24" s="2249"/>
      <c r="CK24" s="2249"/>
      <c r="CL24" s="2249"/>
      <c r="CM24" s="2249"/>
      <c r="CN24" s="2249"/>
      <c r="CO24" s="2249"/>
      <c r="CP24" s="2249"/>
      <c r="CQ24" s="2249"/>
      <c r="CR24" s="2249"/>
      <c r="CS24" s="2249"/>
      <c r="CT24" s="2660"/>
      <c r="DB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250"/>
      <c r="AX25" s="2250"/>
      <c r="AY25" s="2250"/>
      <c r="AZ25" s="2250"/>
      <c r="BA25" s="2250"/>
      <c r="BB25" s="2250"/>
      <c r="BC25" s="2250"/>
      <c r="BD25" s="2250"/>
      <c r="BE25" s="2250"/>
      <c r="BF25" s="2250"/>
      <c r="BG25" s="2250"/>
      <c r="BH25" s="2250"/>
      <c r="BI25" s="2250"/>
      <c r="BJ25" s="2250"/>
      <c r="BK25" s="2250"/>
      <c r="BL25" s="2250"/>
      <c r="BM25" s="2250"/>
      <c r="BN25" s="2250"/>
      <c r="BO25" s="2250"/>
      <c r="BP25" s="2250"/>
      <c r="BQ25" s="2250"/>
      <c r="BR25" s="2250"/>
      <c r="BS25" s="2250"/>
      <c r="BT25" s="2250"/>
      <c r="BU25" s="2250"/>
      <c r="BV25" s="2250"/>
      <c r="BW25" s="2250"/>
      <c r="BX25" s="2250"/>
      <c r="BY25" s="2250"/>
      <c r="BZ25" s="2250"/>
      <c r="CA25" s="2250"/>
      <c r="CB25" s="2250"/>
      <c r="CC25" s="2250"/>
      <c r="CD25" s="2250"/>
      <c r="CE25" s="2250"/>
      <c r="CF25" s="2250"/>
      <c r="CG25" s="2250"/>
      <c r="CH25" s="2250"/>
      <c r="CI25" s="2250"/>
      <c r="CJ25" s="2250"/>
      <c r="CK25" s="2250"/>
      <c r="CL25" s="2250"/>
      <c r="CM25" s="2250"/>
      <c r="CN25" s="2250"/>
      <c r="CO25" s="2250"/>
      <c r="CP25" s="2250"/>
      <c r="CQ25" s="2250"/>
      <c r="CR25" s="2250"/>
      <c r="CS25" s="2250"/>
      <c r="CT25" s="2661"/>
      <c r="DB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323"/>
      <c r="BN26" s="323"/>
      <c r="BO26" s="323"/>
      <c r="BP26" s="323"/>
      <c r="BQ26" s="323"/>
      <c r="BR26" s="323"/>
      <c r="BS26" s="323"/>
      <c r="BT26" s="323"/>
      <c r="BU26" s="323"/>
      <c r="BV26" s="323"/>
      <c r="BW26" s="323"/>
      <c r="BX26" s="323"/>
      <c r="BY26" s="323"/>
      <c r="BZ26" s="323"/>
      <c r="CA26" s="323"/>
      <c r="CB26" s="323"/>
      <c r="CC26" s="323"/>
      <c r="CD26" s="323"/>
      <c r="CE26" s="323"/>
      <c r="CF26" s="323"/>
      <c r="CG26" s="323"/>
      <c r="CH26" s="323"/>
      <c r="CI26" s="323"/>
      <c r="CJ26" s="323"/>
      <c r="CK26" s="323"/>
      <c r="CL26" s="323"/>
      <c r="CM26" s="323"/>
      <c r="CN26" s="323"/>
      <c r="CO26" s="323"/>
      <c r="CP26" s="323"/>
      <c r="CQ26" s="323"/>
      <c r="CR26" s="323"/>
      <c r="CS26" s="323"/>
      <c r="CT26" s="2662"/>
      <c r="CU26" s="510"/>
      <c r="DB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1636"/>
      <c r="AQ27" s="2252" t="str">
        <f>IF(TITLE_NAME_OR_PR_CHANGE="",IF(TITLE_NAME_OR_PR="","",TITLE_NAME_OR_PR),TITLE_NAME_OR_PR_CHANGE)</f>
        <v/>
      </c>
      <c r="AR27" s="2252"/>
      <c r="AS27" s="2252"/>
      <c r="AT27" s="2252"/>
      <c r="AU27" s="2252"/>
      <c r="AV27" s="2252"/>
      <c r="AW27" s="1636"/>
      <c r="AX27" s="2252" t="str">
        <f>IF(TITLE_NAME_OR_PR_CHANGE="",IF(TITLE_NAME_OR_PR="","",TITLE_NAME_OR_PR),TITLE_NAME_OR_PR_CHANGE)</f>
        <v/>
      </c>
      <c r="AY27" s="2252"/>
      <c r="AZ27" s="2252"/>
      <c r="BA27" s="2252"/>
      <c r="BB27" s="2252"/>
      <c r="BC27" s="2252"/>
      <c r="BD27" s="1636"/>
      <c r="BE27" s="2252" t="str">
        <f>IF(TITLE_NAME_OR_PR_CHANGE="",IF(TITLE_NAME_OR_PR="","",TITLE_NAME_OR_PR),TITLE_NAME_OR_PR_CHANGE)</f>
        <v/>
      </c>
      <c r="BF27" s="2252"/>
      <c r="BG27" s="2252"/>
      <c r="BH27" s="2252"/>
      <c r="BI27" s="2252"/>
      <c r="BJ27" s="2252"/>
      <c r="BK27" s="1636"/>
      <c r="BL27" s="2252" t="str">
        <f>IF(TITLE_NAME_OR_PR_CHANGE="",IF(TITLE_NAME_OR_PR="","",TITLE_NAME_OR_PR),TITLE_NAME_OR_PR_CHANGE)</f>
        <v/>
      </c>
      <c r="BM27" s="2252"/>
      <c r="BN27" s="2252"/>
      <c r="BO27" s="2252"/>
      <c r="BP27" s="2252"/>
      <c r="BQ27" s="2252"/>
      <c r="BR27" s="1636"/>
      <c r="BS27" s="2252" t="str">
        <f>IF(TITLE_NAME_OR_PR_CHANGE="",IF(TITLE_NAME_OR_PR="","",TITLE_NAME_OR_PR),TITLE_NAME_OR_PR_CHANGE)</f>
        <v/>
      </c>
      <c r="BT27" s="2252"/>
      <c r="BU27" s="2252"/>
      <c r="BV27" s="2252"/>
      <c r="BW27" s="2252"/>
      <c r="BX27" s="2252"/>
      <c r="BY27" s="1636"/>
      <c r="BZ27" s="2252" t="str">
        <f>IF(TITLE_NAME_OR_PR_CHANGE="",IF(TITLE_NAME_OR_PR="","",TITLE_NAME_OR_PR),TITLE_NAME_OR_PR_CHANGE)</f>
        <v/>
      </c>
      <c r="CA27" s="2252"/>
      <c r="CB27" s="2252"/>
      <c r="CC27" s="2252"/>
      <c r="CD27" s="2252"/>
      <c r="CE27" s="2252"/>
      <c r="CF27" s="1636"/>
      <c r="CG27" s="2252" t="str">
        <f>IF(TITLE_NAME_OR_PR_CHANGE="",IF(TITLE_NAME_OR_PR="","",TITLE_NAME_OR_PR),TITLE_NAME_OR_PR_CHANGE)</f>
        <v/>
      </c>
      <c r="CH27" s="2252"/>
      <c r="CI27" s="2252"/>
      <c r="CJ27" s="2252"/>
      <c r="CK27" s="2252"/>
      <c r="CL27" s="2252"/>
      <c r="CM27" s="1636"/>
      <c r="CN27" s="2252" t="str">
        <f>IF(TITLE_NAME_OR_PR_CHANGE="",IF(TITLE_NAME_OR_PR="","",TITLE_NAME_OR_PR),TITLE_NAME_OR_PR_CHANGE)</f>
        <v/>
      </c>
      <c r="CO27" s="2252"/>
      <c r="CP27" s="2252"/>
      <c r="CQ27" s="2252"/>
      <c r="CR27" s="2252"/>
      <c r="CS27" s="2252"/>
      <c r="CT27" s="2650"/>
      <c r="CU27" s="327"/>
      <c r="CV27" s="281"/>
      <c r="CW27" s="369"/>
      <c r="CX27" s="369"/>
      <c r="CY27" s="369"/>
      <c r="CZ27" s="369"/>
      <c r="DA27" s="369"/>
      <c r="DB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45777.66818287037</v>
      </c>
      <c r="W28" s="2265"/>
      <c r="X28" s="2265"/>
      <c r="Y28" s="2265"/>
      <c r="Z28" s="2265"/>
      <c r="AA28" s="2265"/>
      <c r="AB28" s="327"/>
      <c r="AC28" s="2265" t="str">
        <f>IF(TITLE_DATE_PR_CHANGE="",IF(TITLE_DATE_PR="","",TITLE_DATE_PR),TITLE_DATE_PR_CHANGE)</f>
        <v>45777.66818287037</v>
      </c>
      <c r="AD28" s="2265"/>
      <c r="AE28" s="2265"/>
      <c r="AF28" s="2265"/>
      <c r="AG28" s="2265"/>
      <c r="AH28" s="2265"/>
      <c r="AI28" s="327"/>
      <c r="AJ28" s="2265" t="str">
        <f>IF(TITLE_DATE_PR_CHANGE="",IF(TITLE_DATE_PR="","",TITLE_DATE_PR),TITLE_DATE_PR_CHANGE)</f>
        <v>45777.66818287037</v>
      </c>
      <c r="AK28" s="2265"/>
      <c r="AL28" s="2265"/>
      <c r="AM28" s="2265"/>
      <c r="AN28" s="2265"/>
      <c r="AO28" s="2265"/>
      <c r="AP28" s="1636"/>
      <c r="AQ28" s="2265" t="str">
        <f>IF(TITLE_DATE_PR_CHANGE="",IF(TITLE_DATE_PR="","",TITLE_DATE_PR),TITLE_DATE_PR_CHANGE)</f>
        <v>45777.66818287037</v>
      </c>
      <c r="AR28" s="2265"/>
      <c r="AS28" s="2265"/>
      <c r="AT28" s="2265"/>
      <c r="AU28" s="2265"/>
      <c r="AV28" s="2265"/>
      <c r="AW28" s="1636"/>
      <c r="AX28" s="2265" t="str">
        <f>IF(TITLE_DATE_PR_CHANGE="",IF(TITLE_DATE_PR="","",TITLE_DATE_PR),TITLE_DATE_PR_CHANGE)</f>
        <v>45777.66818287037</v>
      </c>
      <c r="AY28" s="2265"/>
      <c r="AZ28" s="2265"/>
      <c r="BA28" s="2265"/>
      <c r="BB28" s="2265"/>
      <c r="BC28" s="2265"/>
      <c r="BD28" s="1636"/>
      <c r="BE28" s="2265" t="str">
        <f>IF(TITLE_DATE_PR_CHANGE="",IF(TITLE_DATE_PR="","",TITLE_DATE_PR),TITLE_DATE_PR_CHANGE)</f>
        <v>45777.66818287037</v>
      </c>
      <c r="BF28" s="2265"/>
      <c r="BG28" s="2265"/>
      <c r="BH28" s="2265"/>
      <c r="BI28" s="2265"/>
      <c r="BJ28" s="2265"/>
      <c r="BK28" s="1636"/>
      <c r="BL28" s="2265" t="str">
        <f>IF(TITLE_DATE_PR_CHANGE="",IF(TITLE_DATE_PR="","",TITLE_DATE_PR),TITLE_DATE_PR_CHANGE)</f>
        <v>45777.66818287037</v>
      </c>
      <c r="BM28" s="2265"/>
      <c r="BN28" s="2265"/>
      <c r="BO28" s="2265"/>
      <c r="BP28" s="2265"/>
      <c r="BQ28" s="2265"/>
      <c r="BR28" s="1636"/>
      <c r="BS28" s="2265" t="str">
        <f>IF(TITLE_DATE_PR_CHANGE="",IF(TITLE_DATE_PR="","",TITLE_DATE_PR),TITLE_DATE_PR_CHANGE)</f>
        <v>45777.66818287037</v>
      </c>
      <c r="BT28" s="2265"/>
      <c r="BU28" s="2265"/>
      <c r="BV28" s="2265"/>
      <c r="BW28" s="2265"/>
      <c r="BX28" s="2265"/>
      <c r="BY28" s="1636"/>
      <c r="BZ28" s="2265" t="str">
        <f>IF(TITLE_DATE_PR_CHANGE="",IF(TITLE_DATE_PR="","",TITLE_DATE_PR),TITLE_DATE_PR_CHANGE)</f>
        <v>45777.66818287037</v>
      </c>
      <c r="CA28" s="2265"/>
      <c r="CB28" s="2265"/>
      <c r="CC28" s="2265"/>
      <c r="CD28" s="2265"/>
      <c r="CE28" s="2265"/>
      <c r="CF28" s="1636"/>
      <c r="CG28" s="2265" t="str">
        <f>IF(TITLE_DATE_PR_CHANGE="",IF(TITLE_DATE_PR="","",TITLE_DATE_PR),TITLE_DATE_PR_CHANGE)</f>
        <v>45777.66818287037</v>
      </c>
      <c r="CH28" s="2265"/>
      <c r="CI28" s="2265"/>
      <c r="CJ28" s="2265"/>
      <c r="CK28" s="2265"/>
      <c r="CL28" s="2265"/>
      <c r="CM28" s="1636"/>
      <c r="CN28" s="2265" t="str">
        <f>IF(TITLE_DATE_PR_CHANGE="",IF(TITLE_DATE_PR="","",TITLE_DATE_PR),TITLE_DATE_PR_CHANGE)</f>
        <v>45777.66818287037</v>
      </c>
      <c r="CO28" s="2265"/>
      <c r="CP28" s="2265"/>
      <c r="CQ28" s="2265"/>
      <c r="CR28" s="2265"/>
      <c r="CS28" s="2265"/>
      <c r="CT28" s="2650"/>
      <c r="CU28" s="327"/>
      <c r="CV28" s="281"/>
      <c r="CW28" s="369"/>
      <c r="CX28" s="369"/>
      <c r="CY28" s="369"/>
      <c r="CZ28" s="369"/>
      <c r="DA28" s="369"/>
      <c r="DB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549</v>
      </c>
      <c r="W29" s="2252"/>
      <c r="X29" s="2252"/>
      <c r="Y29" s="2252"/>
      <c r="Z29" s="2252"/>
      <c r="AA29" s="2252"/>
      <c r="AB29" s="327"/>
      <c r="AC29" s="2252" t="str">
        <f>IF(TITLE_NUMBER_PR_CHANGE="",IF(TITLE_NUMBER_PR="","",TITLE_NUMBER_PR),TITLE_NUMBER_PR_CHANGE)</f>
        <v>549</v>
      </c>
      <c r="AD29" s="2252"/>
      <c r="AE29" s="2252"/>
      <c r="AF29" s="2252"/>
      <c r="AG29" s="2252"/>
      <c r="AH29" s="2252"/>
      <c r="AI29" s="327"/>
      <c r="AJ29" s="2252" t="str">
        <f>IF(TITLE_NUMBER_PR_CHANGE="",IF(TITLE_NUMBER_PR="","",TITLE_NUMBER_PR),TITLE_NUMBER_PR_CHANGE)</f>
        <v>549</v>
      </c>
      <c r="AK29" s="2252"/>
      <c r="AL29" s="2252"/>
      <c r="AM29" s="2252"/>
      <c r="AN29" s="2252"/>
      <c r="AO29" s="2252"/>
      <c r="AP29" s="1636"/>
      <c r="AQ29" s="2252" t="str">
        <f>IF(TITLE_NUMBER_PR_CHANGE="",IF(TITLE_NUMBER_PR="","",TITLE_NUMBER_PR),TITLE_NUMBER_PR_CHANGE)</f>
        <v>549</v>
      </c>
      <c r="AR29" s="2252"/>
      <c r="AS29" s="2252"/>
      <c r="AT29" s="2252"/>
      <c r="AU29" s="2252"/>
      <c r="AV29" s="2252"/>
      <c r="AW29" s="1636"/>
      <c r="AX29" s="2252" t="str">
        <f>IF(TITLE_NUMBER_PR_CHANGE="",IF(TITLE_NUMBER_PR="","",TITLE_NUMBER_PR),TITLE_NUMBER_PR_CHANGE)</f>
        <v>549</v>
      </c>
      <c r="AY29" s="2252"/>
      <c r="AZ29" s="2252"/>
      <c r="BA29" s="2252"/>
      <c r="BB29" s="2252"/>
      <c r="BC29" s="2252"/>
      <c r="BD29" s="1636"/>
      <c r="BE29" s="2252" t="str">
        <f>IF(TITLE_NUMBER_PR_CHANGE="",IF(TITLE_NUMBER_PR="","",TITLE_NUMBER_PR),TITLE_NUMBER_PR_CHANGE)</f>
        <v>549</v>
      </c>
      <c r="BF29" s="2252"/>
      <c r="BG29" s="2252"/>
      <c r="BH29" s="2252"/>
      <c r="BI29" s="2252"/>
      <c r="BJ29" s="2252"/>
      <c r="BK29" s="1636"/>
      <c r="BL29" s="2252" t="str">
        <f>IF(TITLE_NUMBER_PR_CHANGE="",IF(TITLE_NUMBER_PR="","",TITLE_NUMBER_PR),TITLE_NUMBER_PR_CHANGE)</f>
        <v>549</v>
      </c>
      <c r="BM29" s="2252"/>
      <c r="BN29" s="2252"/>
      <c r="BO29" s="2252"/>
      <c r="BP29" s="2252"/>
      <c r="BQ29" s="2252"/>
      <c r="BR29" s="1636"/>
      <c r="BS29" s="2252" t="str">
        <f>IF(TITLE_NUMBER_PR_CHANGE="",IF(TITLE_NUMBER_PR="","",TITLE_NUMBER_PR),TITLE_NUMBER_PR_CHANGE)</f>
        <v>549</v>
      </c>
      <c r="BT29" s="2252"/>
      <c r="BU29" s="2252"/>
      <c r="BV29" s="2252"/>
      <c r="BW29" s="2252"/>
      <c r="BX29" s="2252"/>
      <c r="BY29" s="1636"/>
      <c r="BZ29" s="2252" t="str">
        <f>IF(TITLE_NUMBER_PR_CHANGE="",IF(TITLE_NUMBER_PR="","",TITLE_NUMBER_PR),TITLE_NUMBER_PR_CHANGE)</f>
        <v>549</v>
      </c>
      <c r="CA29" s="2252"/>
      <c r="CB29" s="2252"/>
      <c r="CC29" s="2252"/>
      <c r="CD29" s="2252"/>
      <c r="CE29" s="2252"/>
      <c r="CF29" s="1636"/>
      <c r="CG29" s="2252" t="str">
        <f>IF(TITLE_NUMBER_PR_CHANGE="",IF(TITLE_NUMBER_PR="","",TITLE_NUMBER_PR),TITLE_NUMBER_PR_CHANGE)</f>
        <v>549</v>
      </c>
      <c r="CH29" s="2252"/>
      <c r="CI29" s="2252"/>
      <c r="CJ29" s="2252"/>
      <c r="CK29" s="2252"/>
      <c r="CL29" s="2252"/>
      <c r="CM29" s="1636"/>
      <c r="CN29" s="2252" t="str">
        <f>IF(TITLE_NUMBER_PR_CHANGE="",IF(TITLE_NUMBER_PR="","",TITLE_NUMBER_PR),TITLE_NUMBER_PR_CHANGE)</f>
        <v>549</v>
      </c>
      <c r="CO29" s="2252"/>
      <c r="CP29" s="2252"/>
      <c r="CQ29" s="2252"/>
      <c r="CR29" s="2252"/>
      <c r="CS29" s="2252"/>
      <c r="CT29" s="2650"/>
      <c r="CU29" s="327"/>
      <c r="CV29" s="281"/>
      <c r="CW29" s="369"/>
      <c r="CX29" s="369"/>
      <c r="CY29" s="369"/>
      <c r="CZ29" s="369"/>
      <c r="DA29" s="369"/>
      <c r="DB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1636"/>
      <c r="AQ30" s="2252" t="str">
        <f>IF(TITLE_IST_PUB_CHANGE="",IF(TITLE_IST_PUB="","",TITLE_IST_PUB),TITLE_IST_PUB_CHANGE)</f>
        <v/>
      </c>
      <c r="AR30" s="2252"/>
      <c r="AS30" s="2252"/>
      <c r="AT30" s="2252"/>
      <c r="AU30" s="2252"/>
      <c r="AV30" s="2252"/>
      <c r="AW30" s="1636"/>
      <c r="AX30" s="2252" t="str">
        <f>IF(TITLE_IST_PUB_CHANGE="",IF(TITLE_IST_PUB="","",TITLE_IST_PUB),TITLE_IST_PUB_CHANGE)</f>
        <v/>
      </c>
      <c r="AY30" s="2252"/>
      <c r="AZ30" s="2252"/>
      <c r="BA30" s="2252"/>
      <c r="BB30" s="2252"/>
      <c r="BC30" s="2252"/>
      <c r="BD30" s="1636"/>
      <c r="BE30" s="2252" t="str">
        <f>IF(TITLE_IST_PUB_CHANGE="",IF(TITLE_IST_PUB="","",TITLE_IST_PUB),TITLE_IST_PUB_CHANGE)</f>
        <v/>
      </c>
      <c r="BF30" s="2252"/>
      <c r="BG30" s="2252"/>
      <c r="BH30" s="2252"/>
      <c r="BI30" s="2252"/>
      <c r="BJ30" s="2252"/>
      <c r="BK30" s="1636"/>
      <c r="BL30" s="2252" t="str">
        <f>IF(TITLE_IST_PUB_CHANGE="",IF(TITLE_IST_PUB="","",TITLE_IST_PUB),TITLE_IST_PUB_CHANGE)</f>
        <v/>
      </c>
      <c r="BM30" s="2252"/>
      <c r="BN30" s="2252"/>
      <c r="BO30" s="2252"/>
      <c r="BP30" s="2252"/>
      <c r="BQ30" s="2252"/>
      <c r="BR30" s="1636"/>
      <c r="BS30" s="2252" t="str">
        <f>IF(TITLE_IST_PUB_CHANGE="",IF(TITLE_IST_PUB="","",TITLE_IST_PUB),TITLE_IST_PUB_CHANGE)</f>
        <v/>
      </c>
      <c r="BT30" s="2252"/>
      <c r="BU30" s="2252"/>
      <c r="BV30" s="2252"/>
      <c r="BW30" s="2252"/>
      <c r="BX30" s="2252"/>
      <c r="BY30" s="1636"/>
      <c r="BZ30" s="2252" t="str">
        <f>IF(TITLE_IST_PUB_CHANGE="",IF(TITLE_IST_PUB="","",TITLE_IST_PUB),TITLE_IST_PUB_CHANGE)</f>
        <v/>
      </c>
      <c r="CA30" s="2252"/>
      <c r="CB30" s="2252"/>
      <c r="CC30" s="2252"/>
      <c r="CD30" s="2252"/>
      <c r="CE30" s="2252"/>
      <c r="CF30" s="1636"/>
      <c r="CG30" s="2252" t="str">
        <f>IF(TITLE_IST_PUB_CHANGE="",IF(TITLE_IST_PUB="","",TITLE_IST_PUB),TITLE_IST_PUB_CHANGE)</f>
        <v/>
      </c>
      <c r="CH30" s="2252"/>
      <c r="CI30" s="2252"/>
      <c r="CJ30" s="2252"/>
      <c r="CK30" s="2252"/>
      <c r="CL30" s="2252"/>
      <c r="CM30" s="1636"/>
      <c r="CN30" s="2252" t="str">
        <f>IF(TITLE_IST_PUB_CHANGE="",IF(TITLE_IST_PUB="","",TITLE_IST_PUB),TITLE_IST_PUB_CHANGE)</f>
        <v/>
      </c>
      <c r="CO30" s="2252"/>
      <c r="CP30" s="2252"/>
      <c r="CQ30" s="2252"/>
      <c r="CR30" s="2252"/>
      <c r="CS30" s="2252"/>
      <c r="CT30" s="2650"/>
      <c r="CU30" s="327"/>
      <c r="CV30" s="281"/>
      <c r="CW30" s="369"/>
      <c r="CX30" s="369"/>
      <c r="CY30" s="369"/>
      <c r="CZ30" s="369"/>
      <c r="DA30" s="369"/>
      <c r="DB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3"/>
      <c r="BQ31" s="323"/>
      <c r="BR31" s="323"/>
      <c r="BS31" s="323"/>
      <c r="BT31" s="323"/>
      <c r="BU31" s="323"/>
      <c r="BV31" s="323"/>
      <c r="BW31" s="323"/>
      <c r="BX31" s="323"/>
      <c r="BY31" s="323"/>
      <c r="BZ31" s="323"/>
      <c r="CA31" s="323"/>
      <c r="CB31" s="323"/>
      <c r="CC31" s="323"/>
      <c r="CD31" s="323"/>
      <c r="CE31" s="323"/>
      <c r="CF31" s="323"/>
      <c r="CG31" s="323"/>
      <c r="CH31" s="323"/>
      <c r="CI31" s="323"/>
      <c r="CJ31" s="323"/>
      <c r="CK31" s="323"/>
      <c r="CL31" s="323"/>
      <c r="CM31" s="323"/>
      <c r="CN31" s="323"/>
      <c r="CO31" s="323"/>
      <c r="CP31" s="323"/>
      <c r="CQ31" s="323"/>
      <c r="CR31" s="323"/>
      <c r="CS31" s="323"/>
      <c r="CT31" s="2662"/>
      <c r="CU31" s="510"/>
      <c r="DB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45777.66818287037</v>
      </c>
      <c r="W32" s="2265"/>
      <c r="X32" s="2265"/>
      <c r="Y32" s="2265"/>
      <c r="Z32" s="2265"/>
      <c r="AA32" s="2265"/>
      <c r="AB32" s="327"/>
      <c r="AC32" s="2265" t="str">
        <f>IF(TITLE_DATE_PR_CHANGE="",IF(TITLE_DATE_PR="","",TITLE_DATE_PR),TITLE_DATE_PR_CHANGE)</f>
        <v>45777.66818287037</v>
      </c>
      <c r="AD32" s="2265"/>
      <c r="AE32" s="2265"/>
      <c r="AF32" s="2265"/>
      <c r="AG32" s="2265"/>
      <c r="AH32" s="2265"/>
      <c r="AI32" s="327"/>
      <c r="AJ32" s="2265" t="str">
        <f>IF(TITLE_DATE_PR_CHANGE="",IF(TITLE_DATE_PR="","",TITLE_DATE_PR),TITLE_DATE_PR_CHANGE)</f>
        <v>45777.66818287037</v>
      </c>
      <c r="AK32" s="2265"/>
      <c r="AL32" s="2265"/>
      <c r="AM32" s="2265"/>
      <c r="AN32" s="2265"/>
      <c r="AO32" s="2265"/>
      <c r="AP32" s="1636"/>
      <c r="AQ32" s="2265" t="str">
        <f>IF(TITLE_DATE_PR_CHANGE="",IF(TITLE_DATE_PR="","",TITLE_DATE_PR),TITLE_DATE_PR_CHANGE)</f>
        <v>45777.66818287037</v>
      </c>
      <c r="AR32" s="2265"/>
      <c r="AS32" s="2265"/>
      <c r="AT32" s="2265"/>
      <c r="AU32" s="2265"/>
      <c r="AV32" s="2265"/>
      <c r="AW32" s="1636"/>
      <c r="AX32" s="2265" t="str">
        <f>IF(TITLE_DATE_PR_CHANGE="",IF(TITLE_DATE_PR="","",TITLE_DATE_PR),TITLE_DATE_PR_CHANGE)</f>
        <v>45777.66818287037</v>
      </c>
      <c r="AY32" s="2265"/>
      <c r="AZ32" s="2265"/>
      <c r="BA32" s="2265"/>
      <c r="BB32" s="2265"/>
      <c r="BC32" s="2265"/>
      <c r="BD32" s="1636"/>
      <c r="BE32" s="2265" t="str">
        <f>IF(TITLE_DATE_PR_CHANGE="",IF(TITLE_DATE_PR="","",TITLE_DATE_PR),TITLE_DATE_PR_CHANGE)</f>
        <v>45777.66818287037</v>
      </c>
      <c r="BF32" s="2265"/>
      <c r="BG32" s="2265"/>
      <c r="BH32" s="2265"/>
      <c r="BI32" s="2265"/>
      <c r="BJ32" s="2265"/>
      <c r="BK32" s="1636"/>
      <c r="BL32" s="2265" t="str">
        <f>IF(TITLE_DATE_PR_CHANGE="",IF(TITLE_DATE_PR="","",TITLE_DATE_PR),TITLE_DATE_PR_CHANGE)</f>
        <v>45777.66818287037</v>
      </c>
      <c r="BM32" s="2265"/>
      <c r="BN32" s="2265"/>
      <c r="BO32" s="2265"/>
      <c r="BP32" s="2265"/>
      <c r="BQ32" s="2265"/>
      <c r="BR32" s="1636"/>
      <c r="BS32" s="2265" t="str">
        <f>IF(TITLE_DATE_PR_CHANGE="",IF(TITLE_DATE_PR="","",TITLE_DATE_PR),TITLE_DATE_PR_CHANGE)</f>
        <v>45777.66818287037</v>
      </c>
      <c r="BT32" s="2265"/>
      <c r="BU32" s="2265"/>
      <c r="BV32" s="2265"/>
      <c r="BW32" s="2265"/>
      <c r="BX32" s="2265"/>
      <c r="BY32" s="1636"/>
      <c r="BZ32" s="2265" t="str">
        <f>IF(TITLE_DATE_PR_CHANGE="",IF(TITLE_DATE_PR="","",TITLE_DATE_PR),TITLE_DATE_PR_CHANGE)</f>
        <v>45777.66818287037</v>
      </c>
      <c r="CA32" s="2265"/>
      <c r="CB32" s="2265"/>
      <c r="CC32" s="2265"/>
      <c r="CD32" s="2265"/>
      <c r="CE32" s="2265"/>
      <c r="CF32" s="1636"/>
      <c r="CG32" s="2265" t="str">
        <f>IF(TITLE_DATE_PR_CHANGE="",IF(TITLE_DATE_PR="","",TITLE_DATE_PR),TITLE_DATE_PR_CHANGE)</f>
        <v>45777.66818287037</v>
      </c>
      <c r="CH32" s="2265"/>
      <c r="CI32" s="2265"/>
      <c r="CJ32" s="2265"/>
      <c r="CK32" s="2265"/>
      <c r="CL32" s="2265"/>
      <c r="CM32" s="1636"/>
      <c r="CN32" s="2265" t="str">
        <f>IF(TITLE_DATE_PR_CHANGE="",IF(TITLE_DATE_PR="","",TITLE_DATE_PR),TITLE_DATE_PR_CHANGE)</f>
        <v>45777.66818287037</v>
      </c>
      <c r="CO32" s="2265"/>
      <c r="CP32" s="2265"/>
      <c r="CQ32" s="2265"/>
      <c r="CR32" s="2265"/>
      <c r="CS32" s="2265"/>
      <c r="CT32" s="2650"/>
      <c r="CU32" s="327"/>
      <c r="CV32" s="281"/>
      <c r="CW32" s="369"/>
      <c r="CX32" s="369"/>
      <c r="CY32" s="369"/>
      <c r="CZ32" s="369"/>
      <c r="DA32" s="369"/>
      <c r="DB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549</v>
      </c>
      <c r="W33" s="2252"/>
      <c r="X33" s="2252"/>
      <c r="Y33" s="2252"/>
      <c r="Z33" s="2252"/>
      <c r="AA33" s="2252"/>
      <c r="AB33" s="327"/>
      <c r="AC33" s="2252" t="str">
        <f>IF(TITLE_NUMBER_PR_CHANGE="",IF(TITLE_NUMBER_PR="","",TITLE_NUMBER_PR),TITLE_NUMBER_PR_CHANGE)</f>
        <v>549</v>
      </c>
      <c r="AD33" s="2252"/>
      <c r="AE33" s="2252"/>
      <c r="AF33" s="2252"/>
      <c r="AG33" s="2252"/>
      <c r="AH33" s="2252"/>
      <c r="AI33" s="327"/>
      <c r="AJ33" s="2252" t="str">
        <f>IF(TITLE_NUMBER_PR_CHANGE="",IF(TITLE_NUMBER_PR="","",TITLE_NUMBER_PR),TITLE_NUMBER_PR_CHANGE)</f>
        <v>549</v>
      </c>
      <c r="AK33" s="2252"/>
      <c r="AL33" s="2252"/>
      <c r="AM33" s="2252"/>
      <c r="AN33" s="2252"/>
      <c r="AO33" s="2252"/>
      <c r="AP33" s="1636"/>
      <c r="AQ33" s="2252" t="str">
        <f>IF(TITLE_NUMBER_PR_CHANGE="",IF(TITLE_NUMBER_PR="","",TITLE_NUMBER_PR),TITLE_NUMBER_PR_CHANGE)</f>
        <v>549</v>
      </c>
      <c r="AR33" s="2252"/>
      <c r="AS33" s="2252"/>
      <c r="AT33" s="2252"/>
      <c r="AU33" s="2252"/>
      <c r="AV33" s="2252"/>
      <c r="AW33" s="1636"/>
      <c r="AX33" s="2252" t="str">
        <f>IF(TITLE_NUMBER_PR_CHANGE="",IF(TITLE_NUMBER_PR="","",TITLE_NUMBER_PR),TITLE_NUMBER_PR_CHANGE)</f>
        <v>549</v>
      </c>
      <c r="AY33" s="2252"/>
      <c r="AZ33" s="2252"/>
      <c r="BA33" s="2252"/>
      <c r="BB33" s="2252"/>
      <c r="BC33" s="2252"/>
      <c r="BD33" s="1636"/>
      <c r="BE33" s="2252" t="str">
        <f>IF(TITLE_NUMBER_PR_CHANGE="",IF(TITLE_NUMBER_PR="","",TITLE_NUMBER_PR),TITLE_NUMBER_PR_CHANGE)</f>
        <v>549</v>
      </c>
      <c r="BF33" s="2252"/>
      <c r="BG33" s="2252"/>
      <c r="BH33" s="2252"/>
      <c r="BI33" s="2252"/>
      <c r="BJ33" s="2252"/>
      <c r="BK33" s="1636"/>
      <c r="BL33" s="2252" t="str">
        <f>IF(TITLE_NUMBER_PR_CHANGE="",IF(TITLE_NUMBER_PR="","",TITLE_NUMBER_PR),TITLE_NUMBER_PR_CHANGE)</f>
        <v>549</v>
      </c>
      <c r="BM33" s="2252"/>
      <c r="BN33" s="2252"/>
      <c r="BO33" s="2252"/>
      <c r="BP33" s="2252"/>
      <c r="BQ33" s="2252"/>
      <c r="BR33" s="1636"/>
      <c r="BS33" s="2252" t="str">
        <f>IF(TITLE_NUMBER_PR_CHANGE="",IF(TITLE_NUMBER_PR="","",TITLE_NUMBER_PR),TITLE_NUMBER_PR_CHANGE)</f>
        <v>549</v>
      </c>
      <c r="BT33" s="2252"/>
      <c r="BU33" s="2252"/>
      <c r="BV33" s="2252"/>
      <c r="BW33" s="2252"/>
      <c r="BX33" s="2252"/>
      <c r="BY33" s="1636"/>
      <c r="BZ33" s="2252" t="str">
        <f>IF(TITLE_NUMBER_PR_CHANGE="",IF(TITLE_NUMBER_PR="","",TITLE_NUMBER_PR),TITLE_NUMBER_PR_CHANGE)</f>
        <v>549</v>
      </c>
      <c r="CA33" s="2252"/>
      <c r="CB33" s="2252"/>
      <c r="CC33" s="2252"/>
      <c r="CD33" s="2252"/>
      <c r="CE33" s="2252"/>
      <c r="CF33" s="1636"/>
      <c r="CG33" s="2252" t="str">
        <f>IF(TITLE_NUMBER_PR_CHANGE="",IF(TITLE_NUMBER_PR="","",TITLE_NUMBER_PR),TITLE_NUMBER_PR_CHANGE)</f>
        <v>549</v>
      </c>
      <c r="CH33" s="2252"/>
      <c r="CI33" s="2252"/>
      <c r="CJ33" s="2252"/>
      <c r="CK33" s="2252"/>
      <c r="CL33" s="2252"/>
      <c r="CM33" s="1636"/>
      <c r="CN33" s="2252" t="str">
        <f>IF(TITLE_NUMBER_PR_CHANGE="",IF(TITLE_NUMBER_PR="","",TITLE_NUMBER_PR),TITLE_NUMBER_PR_CHANGE)</f>
        <v>549</v>
      </c>
      <c r="CO33" s="2252"/>
      <c r="CP33" s="2252"/>
      <c r="CQ33" s="2252"/>
      <c r="CR33" s="2252"/>
      <c r="CS33" s="2252"/>
      <c r="CT33" s="2650"/>
      <c r="CU33" s="327"/>
      <c r="CV33" s="281"/>
      <c r="CW33" s="369"/>
      <c r="CX33" s="369"/>
      <c r="CY33" s="369"/>
      <c r="CZ33" s="369"/>
      <c r="DA33" s="369"/>
      <c r="DB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J34" s="1636"/>
      <c r="AK34" s="1636"/>
      <c r="AL34" s="1636"/>
      <c r="AM34" s="1636"/>
      <c r="AN34" s="1636"/>
      <c r="AO34" s="1636"/>
      <c r="AP34" s="1643" t="s">
        <v>427</v>
      </c>
      <c r="AQ34" s="1636"/>
      <c r="AR34" s="1636"/>
      <c r="AS34" s="1636"/>
      <c r="AT34" s="1636"/>
      <c r="AU34" s="1636"/>
      <c r="AV34" s="1636"/>
      <c r="AW34" s="1643" t="s">
        <v>427</v>
      </c>
      <c r="AX34" s="1636"/>
      <c r="AY34" s="1636"/>
      <c r="AZ34" s="1636"/>
      <c r="BA34" s="1636"/>
      <c r="BB34" s="1636"/>
      <c r="BC34" s="1636"/>
      <c r="BD34" s="1643" t="s">
        <v>427</v>
      </c>
      <c r="BE34" s="1636"/>
      <c r="BF34" s="1636"/>
      <c r="BG34" s="1636"/>
      <c r="BH34" s="1636"/>
      <c r="BI34" s="1636"/>
      <c r="BJ34" s="1636"/>
      <c r="BK34" s="1643" t="s">
        <v>427</v>
      </c>
      <c r="BL34" s="1636"/>
      <c r="BM34" s="1636"/>
      <c r="BN34" s="1636"/>
      <c r="BO34" s="1636"/>
      <c r="BP34" s="1636"/>
      <c r="BQ34" s="1636"/>
      <c r="BR34" s="1643" t="s">
        <v>427</v>
      </c>
      <c r="BS34" s="1636"/>
      <c r="BT34" s="1636"/>
      <c r="BU34" s="1636"/>
      <c r="BV34" s="1636"/>
      <c r="BW34" s="1636"/>
      <c r="BX34" s="1636"/>
      <c r="BY34" s="1643" t="s">
        <v>427</v>
      </c>
      <c r="BZ34" s="1636"/>
      <c r="CA34" s="1636"/>
      <c r="CB34" s="1636"/>
      <c r="CC34" s="1636"/>
      <c r="CD34" s="1636"/>
      <c r="CE34" s="1636"/>
      <c r="CF34" s="1643" t="s">
        <v>427</v>
      </c>
      <c r="CG34" s="1636"/>
      <c r="CH34" s="1636"/>
      <c r="CI34" s="1636"/>
      <c r="CJ34" s="1636"/>
      <c r="CK34" s="1636"/>
      <c r="CL34" s="1636"/>
      <c r="CM34" s="1643" t="s">
        <v>427</v>
      </c>
      <c r="CN34" s="1636"/>
      <c r="CO34" s="1636"/>
      <c r="CP34" s="1636"/>
      <c r="CQ34" s="1636"/>
      <c r="CR34" s="1636"/>
      <c r="CS34" s="1636"/>
      <c r="CT34" s="2663" t="s">
        <v>427</v>
      </c>
      <c r="CW34" s="369"/>
      <c r="CX34" s="369"/>
      <c r="CY34" s="369"/>
      <c r="CZ34" s="369"/>
      <c r="DA34" s="369"/>
      <c r="DB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488</v>
      </c>
      <c r="AK35" s="2253"/>
      <c r="AL35" s="2253"/>
      <c r="AM35" s="2253"/>
      <c r="AN35" s="2253"/>
      <c r="AO35" s="2253"/>
      <c r="AP35" s="2253"/>
      <c r="AQ35" s="2253" t="s">
        <v>488</v>
      </c>
      <c r="AR35" s="2253"/>
      <c r="AS35" s="2253"/>
      <c r="AT35" s="2253"/>
      <c r="AU35" s="2253"/>
      <c r="AV35" s="2253"/>
      <c r="AW35" s="2253"/>
      <c r="AX35" s="2253" t="s">
        <v>488</v>
      </c>
      <c r="AY35" s="2253"/>
      <c r="AZ35" s="2253"/>
      <c r="BA35" s="2253"/>
      <c r="BB35" s="2253"/>
      <c r="BC35" s="2253"/>
      <c r="BD35" s="2253"/>
      <c r="BE35" s="2253" t="s">
        <v>488</v>
      </c>
      <c r="BF35" s="2253"/>
      <c r="BG35" s="2253"/>
      <c r="BH35" s="2253"/>
      <c r="BI35" s="2253"/>
      <c r="BJ35" s="2253"/>
      <c r="BK35" s="2253"/>
      <c r="BL35" s="2253" t="s">
        <v>488</v>
      </c>
      <c r="BM35" s="2253"/>
      <c r="BN35" s="2253"/>
      <c r="BO35" s="2253"/>
      <c r="BP35" s="2253"/>
      <c r="BQ35" s="2253"/>
      <c r="BR35" s="2253"/>
      <c r="BS35" s="2253" t="s">
        <v>488</v>
      </c>
      <c r="BT35" s="2253"/>
      <c r="BU35" s="2253"/>
      <c r="BV35" s="2253"/>
      <c r="BW35" s="2253"/>
      <c r="BX35" s="2253"/>
      <c r="BY35" s="2253"/>
      <c r="BZ35" s="2253" t="s">
        <v>488</v>
      </c>
      <c r="CA35" s="2253"/>
      <c r="CB35" s="2253"/>
      <c r="CC35" s="2253"/>
      <c r="CD35" s="2253"/>
      <c r="CE35" s="2253"/>
      <c r="CF35" s="2253"/>
      <c r="CG35" s="2253" t="s">
        <v>488</v>
      </c>
      <c r="CH35" s="2253"/>
      <c r="CI35" s="2253"/>
      <c r="CJ35" s="2253"/>
      <c r="CK35" s="2253"/>
      <c r="CL35" s="2253"/>
      <c r="CM35" s="2253"/>
      <c r="CN35" s="2253" t="s">
        <v>488</v>
      </c>
      <c r="CO35" s="2253"/>
      <c r="CP35" s="2253"/>
      <c r="CQ35" s="2253"/>
      <c r="CR35" s="2253"/>
      <c r="CS35" s="2253"/>
      <c r="CT35" s="2664"/>
      <c r="DB35" s="1156">
        <v>14</v>
      </c>
    </row>
    <row customHeight="1" ht="15">
      <c r="Q36" s="377"/>
      <c r="R36" s="377"/>
      <c r="S36" s="2128" t="s">
        <v>302</v>
      </c>
      <c r="T36" s="2128"/>
      <c r="U36" s="2128"/>
      <c r="V36" s="2128"/>
      <c r="W36" s="2128"/>
      <c r="X36" s="2128"/>
      <c r="Y36" s="2128"/>
      <c r="Z36" s="2128"/>
      <c r="AA36" s="2128"/>
      <c r="AB36" s="2128"/>
      <c r="AC36" s="2128"/>
      <c r="AD36" s="2128"/>
      <c r="AE36" s="2128"/>
      <c r="AF36" s="2128"/>
      <c r="AG36" s="2128"/>
      <c r="AH36" s="2128"/>
      <c r="AI36" s="2128"/>
      <c r="AJ36" s="2313" t="s">
        <v>302</v>
      </c>
      <c r="AK36" s="2313"/>
      <c r="AL36" s="2313"/>
      <c r="AM36" s="2313"/>
      <c r="AN36" s="2313"/>
      <c r="AO36" s="2313"/>
      <c r="AP36" s="2313"/>
      <c r="AQ36" s="2313" t="s">
        <v>302</v>
      </c>
      <c r="AR36" s="2313"/>
      <c r="AS36" s="2313"/>
      <c r="AT36" s="2313"/>
      <c r="AU36" s="2313"/>
      <c r="AV36" s="2313"/>
      <c r="AW36" s="2313"/>
      <c r="AX36" s="2313" t="s">
        <v>302</v>
      </c>
      <c r="AY36" s="2313"/>
      <c r="AZ36" s="2313"/>
      <c r="BA36" s="2313"/>
      <c r="BB36" s="2313"/>
      <c r="BC36" s="2313"/>
      <c r="BD36" s="2313"/>
      <c r="BE36" s="2313" t="s">
        <v>302</v>
      </c>
      <c r="BF36" s="2313"/>
      <c r="BG36" s="2313"/>
      <c r="BH36" s="2313"/>
      <c r="BI36" s="2313"/>
      <c r="BJ36" s="2313"/>
      <c r="BK36" s="2313"/>
      <c r="BL36" s="2313" t="s">
        <v>302</v>
      </c>
      <c r="BM36" s="2313"/>
      <c r="BN36" s="2313"/>
      <c r="BO36" s="2313"/>
      <c r="BP36" s="2313"/>
      <c r="BQ36" s="2313"/>
      <c r="BR36" s="2313"/>
      <c r="BS36" s="2313" t="s">
        <v>302</v>
      </c>
      <c r="BT36" s="2313"/>
      <c r="BU36" s="2313"/>
      <c r="BV36" s="2313"/>
      <c r="BW36" s="2313"/>
      <c r="BX36" s="2313"/>
      <c r="BY36" s="2313"/>
      <c r="BZ36" s="2313" t="s">
        <v>302</v>
      </c>
      <c r="CA36" s="2313"/>
      <c r="CB36" s="2313"/>
      <c r="CC36" s="2313"/>
      <c r="CD36" s="2313"/>
      <c r="CE36" s="2313"/>
      <c r="CF36" s="2313"/>
      <c r="CG36" s="2313" t="s">
        <v>302</v>
      </c>
      <c r="CH36" s="2313"/>
      <c r="CI36" s="2313"/>
      <c r="CJ36" s="2313"/>
      <c r="CK36" s="2313"/>
      <c r="CL36" s="2313"/>
      <c r="CM36" s="2313"/>
      <c r="CN36" s="2313" t="s">
        <v>302</v>
      </c>
      <c r="CO36" s="2313"/>
      <c r="CP36" s="2313"/>
      <c r="CQ36" s="2313"/>
      <c r="CR36" s="2313"/>
      <c r="CS36" s="2313"/>
      <c r="CT36" s="2665"/>
      <c r="CU36" s="2128"/>
      <c r="CV36" s="2128"/>
      <c r="DB36" s="1156"/>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400" t="s">
        <v>429</v>
      </c>
      <c r="AK37" s="2401"/>
      <c r="AL37" s="2401"/>
      <c r="AM37" s="2401"/>
      <c r="AN37" s="2401"/>
      <c r="AO37" s="2402"/>
      <c r="AP37" s="2278" t="s">
        <v>430</v>
      </c>
      <c r="AQ37" s="2400" t="s">
        <v>429</v>
      </c>
      <c r="AR37" s="2401"/>
      <c r="AS37" s="2401"/>
      <c r="AT37" s="2401"/>
      <c r="AU37" s="2401"/>
      <c r="AV37" s="2402"/>
      <c r="AW37" s="2278" t="s">
        <v>430</v>
      </c>
      <c r="AX37" s="2400" t="s">
        <v>429</v>
      </c>
      <c r="AY37" s="2401"/>
      <c r="AZ37" s="2401"/>
      <c r="BA37" s="2401"/>
      <c r="BB37" s="2401"/>
      <c r="BC37" s="2402"/>
      <c r="BD37" s="2278" t="s">
        <v>430</v>
      </c>
      <c r="BE37" s="2400" t="s">
        <v>429</v>
      </c>
      <c r="BF37" s="2401"/>
      <c r="BG37" s="2401"/>
      <c r="BH37" s="2401"/>
      <c r="BI37" s="2401"/>
      <c r="BJ37" s="2402"/>
      <c r="BK37" s="2278" t="s">
        <v>430</v>
      </c>
      <c r="BL37" s="2400" t="s">
        <v>429</v>
      </c>
      <c r="BM37" s="2401"/>
      <c r="BN37" s="2401"/>
      <c r="BO37" s="2401"/>
      <c r="BP37" s="2401"/>
      <c r="BQ37" s="2402"/>
      <c r="BR37" s="2278" t="s">
        <v>430</v>
      </c>
      <c r="BS37" s="2400" t="s">
        <v>429</v>
      </c>
      <c r="BT37" s="2401"/>
      <c r="BU37" s="2401"/>
      <c r="BV37" s="2401"/>
      <c r="BW37" s="2401"/>
      <c r="BX37" s="2402"/>
      <c r="BY37" s="2278" t="s">
        <v>430</v>
      </c>
      <c r="BZ37" s="2400" t="s">
        <v>429</v>
      </c>
      <c r="CA37" s="2401"/>
      <c r="CB37" s="2401"/>
      <c r="CC37" s="2401"/>
      <c r="CD37" s="2401"/>
      <c r="CE37" s="2402"/>
      <c r="CF37" s="2278" t="s">
        <v>430</v>
      </c>
      <c r="CG37" s="2400" t="s">
        <v>429</v>
      </c>
      <c r="CH37" s="2401"/>
      <c r="CI37" s="2401"/>
      <c r="CJ37" s="2401"/>
      <c r="CK37" s="2401"/>
      <c r="CL37" s="2402"/>
      <c r="CM37" s="2278" t="s">
        <v>430</v>
      </c>
      <c r="CN37" s="2400" t="s">
        <v>429</v>
      </c>
      <c r="CO37" s="2401"/>
      <c r="CP37" s="2401"/>
      <c r="CQ37" s="2401"/>
      <c r="CR37" s="2401"/>
      <c r="CS37" s="2402"/>
      <c r="CT37" s="2666" t="s">
        <v>430</v>
      </c>
      <c r="CU37" s="2281" t="s">
        <v>432</v>
      </c>
      <c r="CV37" s="2128"/>
      <c r="DB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61" t="s">
        <v>489</v>
      </c>
      <c r="AK38" s="2263" t="s">
        <v>435</v>
      </c>
      <c r="AL38" s="2264"/>
      <c r="AM38" s="2263" t="s">
        <v>436</v>
      </c>
      <c r="AN38" s="2270"/>
      <c r="AO38" s="2264"/>
      <c r="AP38" s="2279"/>
      <c r="AQ38" s="2261" t="s">
        <v>489</v>
      </c>
      <c r="AR38" s="2263" t="s">
        <v>435</v>
      </c>
      <c r="AS38" s="2264"/>
      <c r="AT38" s="2263" t="s">
        <v>436</v>
      </c>
      <c r="AU38" s="2270"/>
      <c r="AV38" s="2264"/>
      <c r="AW38" s="2279"/>
      <c r="AX38" s="2261" t="s">
        <v>489</v>
      </c>
      <c r="AY38" s="2263" t="s">
        <v>435</v>
      </c>
      <c r="AZ38" s="2264"/>
      <c r="BA38" s="2263" t="s">
        <v>436</v>
      </c>
      <c r="BB38" s="2270"/>
      <c r="BC38" s="2264"/>
      <c r="BD38" s="2279"/>
      <c r="BE38" s="2261" t="s">
        <v>489</v>
      </c>
      <c r="BF38" s="2263" t="s">
        <v>435</v>
      </c>
      <c r="BG38" s="2264"/>
      <c r="BH38" s="2263" t="s">
        <v>436</v>
      </c>
      <c r="BI38" s="2270"/>
      <c r="BJ38" s="2264"/>
      <c r="BK38" s="2279"/>
      <c r="BL38" s="2261" t="s">
        <v>489</v>
      </c>
      <c r="BM38" s="2263" t="s">
        <v>435</v>
      </c>
      <c r="BN38" s="2264"/>
      <c r="BO38" s="2263" t="s">
        <v>436</v>
      </c>
      <c r="BP38" s="2270"/>
      <c r="BQ38" s="2264"/>
      <c r="BR38" s="2279"/>
      <c r="BS38" s="2261" t="s">
        <v>489</v>
      </c>
      <c r="BT38" s="2263" t="s">
        <v>435</v>
      </c>
      <c r="BU38" s="2264"/>
      <c r="BV38" s="2263" t="s">
        <v>436</v>
      </c>
      <c r="BW38" s="2270"/>
      <c r="BX38" s="2264"/>
      <c r="BY38" s="2279"/>
      <c r="BZ38" s="2261" t="s">
        <v>489</v>
      </c>
      <c r="CA38" s="2263" t="s">
        <v>435</v>
      </c>
      <c r="CB38" s="2264"/>
      <c r="CC38" s="2263" t="s">
        <v>436</v>
      </c>
      <c r="CD38" s="2270"/>
      <c r="CE38" s="2264"/>
      <c r="CF38" s="2279"/>
      <c r="CG38" s="2261" t="s">
        <v>489</v>
      </c>
      <c r="CH38" s="2263" t="s">
        <v>435</v>
      </c>
      <c r="CI38" s="2264"/>
      <c r="CJ38" s="2263" t="s">
        <v>436</v>
      </c>
      <c r="CK38" s="2270"/>
      <c r="CL38" s="2264"/>
      <c r="CM38" s="2279"/>
      <c r="CN38" s="2261" t="s">
        <v>489</v>
      </c>
      <c r="CO38" s="2263" t="s">
        <v>435</v>
      </c>
      <c r="CP38" s="2264"/>
      <c r="CQ38" s="2263" t="s">
        <v>436</v>
      </c>
      <c r="CR38" s="2270"/>
      <c r="CS38" s="2264"/>
      <c r="CT38" s="2667"/>
      <c r="CU38" s="2282"/>
      <c r="CV38" s="2128"/>
      <c r="DB38" s="1156">
        <v>34</v>
      </c>
    </row>
    <row customHeight="1" ht="35.699999999999996">
      <c r="A39" s="1371"/>
      <c r="B39" s="1371" t="s">
        <v>135</v>
      </c>
      <c r="C39" s="1371" t="s">
        <v>136</v>
      </c>
      <c r="D39" s="1371" t="s">
        <v>137</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61" t="s">
        <v>492</v>
      </c>
      <c r="AK39" s="2578" t="s">
        <v>493</v>
      </c>
      <c r="AL39" s="2578" t="s">
        <v>494</v>
      </c>
      <c r="AM39" s="2578" t="s">
        <v>446</v>
      </c>
      <c r="AN39" s="2271" t="s">
        <v>447</v>
      </c>
      <c r="AO39" s="2272"/>
      <c r="AP39" s="2280"/>
      <c r="AQ39" s="2261" t="s">
        <v>492</v>
      </c>
      <c r="AR39" s="2578" t="s">
        <v>493</v>
      </c>
      <c r="AS39" s="2578" t="s">
        <v>494</v>
      </c>
      <c r="AT39" s="2578" t="s">
        <v>446</v>
      </c>
      <c r="AU39" s="2271" t="s">
        <v>447</v>
      </c>
      <c r="AV39" s="2272"/>
      <c r="AW39" s="2280"/>
      <c r="AX39" s="2261" t="s">
        <v>492</v>
      </c>
      <c r="AY39" s="2578" t="s">
        <v>493</v>
      </c>
      <c r="AZ39" s="2578" t="s">
        <v>494</v>
      </c>
      <c r="BA39" s="2578" t="s">
        <v>446</v>
      </c>
      <c r="BB39" s="2271" t="s">
        <v>447</v>
      </c>
      <c r="BC39" s="2272"/>
      <c r="BD39" s="2280"/>
      <c r="BE39" s="2261" t="s">
        <v>492</v>
      </c>
      <c r="BF39" s="2578" t="s">
        <v>493</v>
      </c>
      <c r="BG39" s="2578" t="s">
        <v>494</v>
      </c>
      <c r="BH39" s="2578" t="s">
        <v>446</v>
      </c>
      <c r="BI39" s="2271" t="s">
        <v>447</v>
      </c>
      <c r="BJ39" s="2272"/>
      <c r="BK39" s="2280"/>
      <c r="BL39" s="2261" t="s">
        <v>492</v>
      </c>
      <c r="BM39" s="2578" t="s">
        <v>493</v>
      </c>
      <c r="BN39" s="2578" t="s">
        <v>494</v>
      </c>
      <c r="BO39" s="2578" t="s">
        <v>446</v>
      </c>
      <c r="BP39" s="2271" t="s">
        <v>447</v>
      </c>
      <c r="BQ39" s="2272"/>
      <c r="BR39" s="2280"/>
      <c r="BS39" s="2261" t="s">
        <v>492</v>
      </c>
      <c r="BT39" s="2578" t="s">
        <v>493</v>
      </c>
      <c r="BU39" s="2578" t="s">
        <v>494</v>
      </c>
      <c r="BV39" s="2578" t="s">
        <v>446</v>
      </c>
      <c r="BW39" s="2271" t="s">
        <v>447</v>
      </c>
      <c r="BX39" s="2272"/>
      <c r="BY39" s="2280"/>
      <c r="BZ39" s="2261" t="s">
        <v>492</v>
      </c>
      <c r="CA39" s="2578" t="s">
        <v>493</v>
      </c>
      <c r="CB39" s="2578" t="s">
        <v>494</v>
      </c>
      <c r="CC39" s="2578" t="s">
        <v>446</v>
      </c>
      <c r="CD39" s="2271" t="s">
        <v>447</v>
      </c>
      <c r="CE39" s="2272"/>
      <c r="CF39" s="2280"/>
      <c r="CG39" s="2261" t="s">
        <v>492</v>
      </c>
      <c r="CH39" s="2578" t="s">
        <v>493</v>
      </c>
      <c r="CI39" s="2578" t="s">
        <v>494</v>
      </c>
      <c r="CJ39" s="2578" t="s">
        <v>446</v>
      </c>
      <c r="CK39" s="2271" t="s">
        <v>447</v>
      </c>
      <c r="CL39" s="2272"/>
      <c r="CM39" s="2280"/>
      <c r="CN39" s="2261" t="s">
        <v>492</v>
      </c>
      <c r="CO39" s="2578" t="s">
        <v>493</v>
      </c>
      <c r="CP39" s="2578" t="s">
        <v>494</v>
      </c>
      <c r="CQ39" s="2578" t="s">
        <v>446</v>
      </c>
      <c r="CR39" s="2271" t="s">
        <v>447</v>
      </c>
      <c r="CS39" s="2272"/>
      <c r="CT39" s="2668"/>
      <c r="CU39" s="2283"/>
      <c r="CV39" s="2128"/>
      <c r="DB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273">
        <f>OFFSET(AW40,0,-2)+1</f>
        <v>26</v>
      </c>
      <c r="AX40" s="2273">
        <f>OFFSET(AX40,0,-1)+1</f>
        <v>27</v>
      </c>
      <c r="AY40" s="2273">
        <f>OFFSET(AY40,0,-1)+1</f>
        <v>28</v>
      </c>
      <c r="AZ40" s="2273">
        <f>OFFSET(AZ40,0,-1)+1</f>
        <v>29</v>
      </c>
      <c r="BA40" s="2273">
        <f>OFFSET(BA40,0,-1)+1</f>
        <v>30</v>
      </c>
      <c r="BB40" s="2273">
        <f>OFFSET(BB40,0,-1)+1</f>
        <v>31</v>
      </c>
      <c r="BC40" s="2273"/>
      <c r="BD40" s="2273">
        <f>OFFSET(BD40,0,-2)+1</f>
        <v>32</v>
      </c>
      <c r="BE40" s="2273">
        <f>OFFSET(BE40,0,-1)+1</f>
        <v>33</v>
      </c>
      <c r="BF40" s="2273">
        <f>OFFSET(BF40,0,-1)+1</f>
        <v>34</v>
      </c>
      <c r="BG40" s="2273">
        <f>OFFSET(BG40,0,-1)+1</f>
        <v>35</v>
      </c>
      <c r="BH40" s="2273">
        <f>OFFSET(BH40,0,-1)+1</f>
        <v>36</v>
      </c>
      <c r="BI40" s="2273">
        <f>OFFSET(BI40,0,-1)+1</f>
        <v>37</v>
      </c>
      <c r="BJ40" s="2273"/>
      <c r="BK40" s="2273">
        <f>OFFSET(BK40,0,-2)+1</f>
        <v>38</v>
      </c>
      <c r="BL40" s="2273">
        <f>OFFSET(BL40,0,-1)+1</f>
        <v>39</v>
      </c>
      <c r="BM40" s="2273">
        <f>OFFSET(BM40,0,-1)+1</f>
        <v>40</v>
      </c>
      <c r="BN40" s="2273">
        <f>OFFSET(BN40,0,-1)+1</f>
        <v>41</v>
      </c>
      <c r="BO40" s="2273">
        <f>OFFSET(BO40,0,-1)+1</f>
        <v>42</v>
      </c>
      <c r="BP40" s="2273">
        <f>OFFSET(BP40,0,-1)+1</f>
        <v>43</v>
      </c>
      <c r="BQ40" s="2273"/>
      <c r="BR40" s="2273">
        <f>OFFSET(BR40,0,-2)+1</f>
        <v>44</v>
      </c>
      <c r="BS40" s="2273">
        <f>OFFSET(BS40,0,-1)+1</f>
        <v>45</v>
      </c>
      <c r="BT40" s="2273">
        <f>OFFSET(BT40,0,-1)+1</f>
        <v>46</v>
      </c>
      <c r="BU40" s="2273">
        <f>OFFSET(BU40,0,-1)+1</f>
        <v>47</v>
      </c>
      <c r="BV40" s="2273">
        <f>OFFSET(BV40,0,-1)+1</f>
        <v>48</v>
      </c>
      <c r="BW40" s="2273">
        <f>OFFSET(BW40,0,-1)+1</f>
        <v>49</v>
      </c>
      <c r="BX40" s="2273"/>
      <c r="BY40" s="2273">
        <f>OFFSET(BY40,0,-2)+1</f>
        <v>50</v>
      </c>
      <c r="BZ40" s="2273">
        <f>OFFSET(BZ40,0,-1)+1</f>
        <v>51</v>
      </c>
      <c r="CA40" s="2273">
        <f>OFFSET(CA40,0,-1)+1</f>
        <v>52</v>
      </c>
      <c r="CB40" s="2273">
        <f>OFFSET(CB40,0,-1)+1</f>
        <v>53</v>
      </c>
      <c r="CC40" s="2273">
        <f>OFFSET(CC40,0,-1)+1</f>
        <v>54</v>
      </c>
      <c r="CD40" s="2273">
        <f>OFFSET(CD40,0,-1)+1</f>
        <v>55</v>
      </c>
      <c r="CE40" s="2273"/>
      <c r="CF40" s="2273">
        <f>OFFSET(CF40,0,-2)+1</f>
        <v>56</v>
      </c>
      <c r="CG40" s="2273">
        <f>OFFSET(CG40,0,-1)+1</f>
        <v>57</v>
      </c>
      <c r="CH40" s="2273">
        <f>OFFSET(CH40,0,-1)+1</f>
        <v>58</v>
      </c>
      <c r="CI40" s="2273">
        <f>OFFSET(CI40,0,-1)+1</f>
        <v>59</v>
      </c>
      <c r="CJ40" s="2273">
        <f>OFFSET(CJ40,0,-1)+1</f>
        <v>60</v>
      </c>
      <c r="CK40" s="2273">
        <f>OFFSET(CK40,0,-1)+1</f>
        <v>61</v>
      </c>
      <c r="CL40" s="2273"/>
      <c r="CM40" s="2273">
        <f>OFFSET(CM40,0,-2)+1</f>
        <v>62</v>
      </c>
      <c r="CN40" s="2273">
        <f>OFFSET(CN40,0,-1)+1</f>
        <v>63</v>
      </c>
      <c r="CO40" s="2273">
        <f>OFFSET(CO40,0,-1)+1</f>
        <v>64</v>
      </c>
      <c r="CP40" s="2273">
        <f>OFFSET(CP40,0,-1)+1</f>
        <v>65</v>
      </c>
      <c r="CQ40" s="2273">
        <f>OFFSET(CQ40,0,-1)+1</f>
        <v>66</v>
      </c>
      <c r="CR40" s="2273">
        <f>OFFSET(CR40,0,-1)+1</f>
        <v>67</v>
      </c>
      <c r="CS40" s="2273"/>
      <c r="CT40" s="2669">
        <f>OFFSET(CT40,0,-2)+1</f>
        <v>68</v>
      </c>
      <c r="CU40" s="1246">
        <f>OFFSET(CU40,0,-1)</f>
        <v>68</v>
      </c>
      <c r="CV40" s="1354">
        <f>OFFSET(CV40,0,-1)+1</f>
        <v>69</v>
      </c>
      <c r="CW40" s="512"/>
      <c r="CX40" s="512"/>
      <c r="CY40" s="512"/>
      <c r="CZ40" s="512"/>
      <c r="DA40" s="512"/>
      <c r="DB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Тариф на питьевую воду (питьевое водоснабжение)</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245"/>
      <c r="AX41" s="2243"/>
      <c r="AY41" s="2244"/>
      <c r="AZ41" s="2244"/>
      <c r="BA41" s="2244"/>
      <c r="BB41" s="2244"/>
      <c r="BC41" s="2244"/>
      <c r="BD41" s="2245"/>
      <c r="BE41" s="2243"/>
      <c r="BF41" s="2244"/>
      <c r="BG41" s="2244"/>
      <c r="BH41" s="2244"/>
      <c r="BI41" s="2244"/>
      <c r="BJ41" s="2244"/>
      <c r="BK41" s="2245"/>
      <c r="BL41" s="2243"/>
      <c r="BM41" s="2244"/>
      <c r="BN41" s="2244"/>
      <c r="BO41" s="2244"/>
      <c r="BP41" s="2244"/>
      <c r="BQ41" s="2244"/>
      <c r="BR41" s="2245"/>
      <c r="BS41" s="2243"/>
      <c r="BT41" s="2244"/>
      <c r="BU41" s="2244"/>
      <c r="BV41" s="2244"/>
      <c r="BW41" s="2244"/>
      <c r="BX41" s="2244"/>
      <c r="BY41" s="2245"/>
      <c r="BZ41" s="2243"/>
      <c r="CA41" s="2244"/>
      <c r="CB41" s="2244"/>
      <c r="CC41" s="2244"/>
      <c r="CD41" s="2244"/>
      <c r="CE41" s="2244"/>
      <c r="CF41" s="2245"/>
      <c r="CG41" s="2243"/>
      <c r="CH41" s="2244"/>
      <c r="CI41" s="2244"/>
      <c r="CJ41" s="2244"/>
      <c r="CK41" s="2244"/>
      <c r="CL41" s="2244"/>
      <c r="CM41" s="2245"/>
      <c r="CN41" s="2243"/>
      <c r="CO41" s="2244"/>
      <c r="CP41" s="2244"/>
      <c r="CQ41" s="2244"/>
      <c r="CR41" s="2244"/>
      <c r="CS41" s="2244"/>
      <c r="CT41" s="2651"/>
      <c r="CU41" s="2245"/>
      <c r="CV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41" s="501"/>
      <c r="CY41" s="501" t="str">
        <f>IF(T41="","",T41)</f>
        <v>Наименование тарифа</v>
      </c>
      <c r="CZ41" s="501"/>
      <c r="DA41" s="501"/>
      <c r="DB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399</v>
      </c>
      <c r="U42" s="301"/>
      <c r="V42" s="2243"/>
      <c r="W42" s="2244"/>
      <c r="X42" s="2244"/>
      <c r="Y42" s="2244"/>
      <c r="Z42" s="2244"/>
      <c r="AA42" s="2244"/>
      <c r="AB42" s="2245"/>
      <c r="AC42" s="2243" t="str">
        <f>INDEX(PT_DIFFERENTIATION_TER,MATCH(B42,PT_DIFFERENTIATION_TER_ID,0))</f>
        <v>Территория 1</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245"/>
      <c r="AX42" s="2243"/>
      <c r="AY42" s="2244"/>
      <c r="AZ42" s="2244"/>
      <c r="BA42" s="2244"/>
      <c r="BB42" s="2244"/>
      <c r="BC42" s="2244"/>
      <c r="BD42" s="2245"/>
      <c r="BE42" s="2243"/>
      <c r="BF42" s="2244"/>
      <c r="BG42" s="2244"/>
      <c r="BH42" s="2244"/>
      <c r="BI42" s="2244"/>
      <c r="BJ42" s="2244"/>
      <c r="BK42" s="2245"/>
      <c r="BL42" s="2243"/>
      <c r="BM42" s="2244"/>
      <c r="BN42" s="2244"/>
      <c r="BO42" s="2244"/>
      <c r="BP42" s="2244"/>
      <c r="BQ42" s="2244"/>
      <c r="BR42" s="2245"/>
      <c r="BS42" s="2243"/>
      <c r="BT42" s="2244"/>
      <c r="BU42" s="2244"/>
      <c r="BV42" s="2244"/>
      <c r="BW42" s="2244"/>
      <c r="BX42" s="2244"/>
      <c r="BY42" s="2245"/>
      <c r="BZ42" s="2243"/>
      <c r="CA42" s="2244"/>
      <c r="CB42" s="2244"/>
      <c r="CC42" s="2244"/>
      <c r="CD42" s="2244"/>
      <c r="CE42" s="2244"/>
      <c r="CF42" s="2245"/>
      <c r="CG42" s="2243"/>
      <c r="CH42" s="2244"/>
      <c r="CI42" s="2244"/>
      <c r="CJ42" s="2244"/>
      <c r="CK42" s="2244"/>
      <c r="CL42" s="2244"/>
      <c r="CM42" s="2245"/>
      <c r="CN42" s="2243"/>
      <c r="CO42" s="2244"/>
      <c r="CP42" s="2244"/>
      <c r="CQ42" s="2244"/>
      <c r="CR42" s="2244"/>
      <c r="CS42" s="2244"/>
      <c r="CT42" s="2651"/>
      <c r="CU42" s="2245"/>
      <c r="CV42" s="1259" t="s">
        <v>400</v>
      </c>
      <c r="CX42" s="501"/>
      <c r="CY42" s="501" t="str">
        <f>IF(T42="","",T42)</f>
        <v>Территория действия тарифа</v>
      </c>
      <c r="CZ42" s="501"/>
      <c r="DA42" s="501"/>
      <c r="DB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480</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245"/>
      <c r="AX43" s="2243"/>
      <c r="AY43" s="2244"/>
      <c r="AZ43" s="2244"/>
      <c r="BA43" s="2244"/>
      <c r="BB43" s="2244"/>
      <c r="BC43" s="2244"/>
      <c r="BD43" s="2245"/>
      <c r="BE43" s="2243"/>
      <c r="BF43" s="2244"/>
      <c r="BG43" s="2244"/>
      <c r="BH43" s="2244"/>
      <c r="BI43" s="2244"/>
      <c r="BJ43" s="2244"/>
      <c r="BK43" s="2245"/>
      <c r="BL43" s="2243"/>
      <c r="BM43" s="2244"/>
      <c r="BN43" s="2244"/>
      <c r="BO43" s="2244"/>
      <c r="BP43" s="2244"/>
      <c r="BQ43" s="2244"/>
      <c r="BR43" s="2245"/>
      <c r="BS43" s="2243"/>
      <c r="BT43" s="2244"/>
      <c r="BU43" s="2244"/>
      <c r="BV43" s="2244"/>
      <c r="BW43" s="2244"/>
      <c r="BX43" s="2244"/>
      <c r="BY43" s="2245"/>
      <c r="BZ43" s="2243"/>
      <c r="CA43" s="2244"/>
      <c r="CB43" s="2244"/>
      <c r="CC43" s="2244"/>
      <c r="CD43" s="2244"/>
      <c r="CE43" s="2244"/>
      <c r="CF43" s="2245"/>
      <c r="CG43" s="2243"/>
      <c r="CH43" s="2244"/>
      <c r="CI43" s="2244"/>
      <c r="CJ43" s="2244"/>
      <c r="CK43" s="2244"/>
      <c r="CL43" s="2244"/>
      <c r="CM43" s="2245"/>
      <c r="CN43" s="2243"/>
      <c r="CO43" s="2244"/>
      <c r="CP43" s="2244"/>
      <c r="CQ43" s="2244"/>
      <c r="CR43" s="2244"/>
      <c r="CS43" s="2244"/>
      <c r="CT43" s="2651"/>
      <c r="CU43" s="2245"/>
      <c r="CV43" s="1259" t="s">
        <v>481</v>
      </c>
      <c r="CX43" s="501"/>
      <c r="CY43" s="501" t="str">
        <f>IF(T43="","",T43)</f>
        <v>Наименование централизованной системы холодного водоснабжения</v>
      </c>
      <c r="CZ43" s="501"/>
      <c r="DA43" s="501"/>
      <c r="DB43" s="1156">
        <v>23</v>
      </c>
    </row>
    <row customHeight="1" ht="24">
      <c r="A44" s="1364" t="s">
        <v>225</v>
      </c>
      <c r="B44" s="1364" t="s">
        <v>226</v>
      </c>
      <c r="C44" s="1364" t="s">
        <v>227</v>
      </c>
      <c r="D44" s="1364" t="s">
        <v>495</v>
      </c>
      <c r="E44" s="2260"/>
      <c r="F44" s="2260"/>
      <c r="G44" s="2260"/>
      <c r="H44" s="2260"/>
      <c r="I44" s="2257" t="str">
        <f>S43&amp;".1"</f>
        <v>1.1.1.1</v>
      </c>
      <c r="J44" s="1364"/>
      <c r="K44" s="1364"/>
      <c r="L44" s="1365"/>
      <c r="P44" s="2258">
        <v>1</v>
      </c>
      <c r="Q44" s="1355"/>
      <c r="R44" s="357"/>
      <c r="S44" s="1359" t="str">
        <f>$I44</f>
        <v>1.1.1.1</v>
      </c>
      <c r="T44" s="286" t="s">
        <v>482</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353"/>
      <c r="AQ44" s="2351"/>
      <c r="AR44" s="2352"/>
      <c r="AS44" s="2352"/>
      <c r="AT44" s="2352"/>
      <c r="AU44" s="2352"/>
      <c r="AV44" s="2352"/>
      <c r="AW44" s="2353"/>
      <c r="AX44" s="2351"/>
      <c r="AY44" s="2352"/>
      <c r="AZ44" s="2352"/>
      <c r="BA44" s="2352"/>
      <c r="BB44" s="2352"/>
      <c r="BC44" s="2352"/>
      <c r="BD44" s="2353"/>
      <c r="BE44" s="2351"/>
      <c r="BF44" s="2352"/>
      <c r="BG44" s="2352"/>
      <c r="BH44" s="2352"/>
      <c r="BI44" s="2352"/>
      <c r="BJ44" s="2352"/>
      <c r="BK44" s="2353"/>
      <c r="BL44" s="2351"/>
      <c r="BM44" s="2352"/>
      <c r="BN44" s="2352"/>
      <c r="BO44" s="2352"/>
      <c r="BP44" s="2352"/>
      <c r="BQ44" s="2352"/>
      <c r="BR44" s="2353"/>
      <c r="BS44" s="2351"/>
      <c r="BT44" s="2352"/>
      <c r="BU44" s="2352"/>
      <c r="BV44" s="2352"/>
      <c r="BW44" s="2352"/>
      <c r="BX44" s="2352"/>
      <c r="BY44" s="2353"/>
      <c r="BZ44" s="2351"/>
      <c r="CA44" s="2352"/>
      <c r="CB44" s="2352"/>
      <c r="CC44" s="2352"/>
      <c r="CD44" s="2352"/>
      <c r="CE44" s="2352"/>
      <c r="CF44" s="2353"/>
      <c r="CG44" s="2351"/>
      <c r="CH44" s="2352"/>
      <c r="CI44" s="2352"/>
      <c r="CJ44" s="2352"/>
      <c r="CK44" s="2352"/>
      <c r="CL44" s="2352"/>
      <c r="CM44" s="2353"/>
      <c r="CN44" s="2351"/>
      <c r="CO44" s="2352"/>
      <c r="CP44" s="2352"/>
      <c r="CQ44" s="2352"/>
      <c r="CR44" s="2352"/>
      <c r="CS44" s="2352"/>
      <c r="CT44" s="2652"/>
      <c r="CU44" s="2356"/>
      <c r="CV44" s="1259" t="s">
        <v>483</v>
      </c>
      <c r="CX44" s="501"/>
      <c r="CY44" s="501" t="str">
        <f>IF(T44="","",T44)</f>
        <v>Наименование признака дифференциации</v>
      </c>
      <c r="CZ44" s="501"/>
      <c r="DA44" s="501"/>
      <c r="DB44" s="1156">
        <v>23</v>
      </c>
    </row>
    <row customHeight="1" ht="24">
      <c r="A45" s="1364" t="s">
        <v>225</v>
      </c>
      <c r="B45" s="1364" t="s">
        <v>226</v>
      </c>
      <c r="C45" s="1364" t="s">
        <v>227</v>
      </c>
      <c r="D45" s="1364" t="s">
        <v>495</v>
      </c>
      <c r="E45" s="2260"/>
      <c r="F45" s="2260"/>
      <c r="G45" s="2260"/>
      <c r="H45" s="2260"/>
      <c r="I45" s="2287"/>
      <c r="J45" s="2257" t="str">
        <f>I44&amp;".1"</f>
        <v>1.1.1.1.1</v>
      </c>
      <c r="K45" s="1364"/>
      <c r="L45" s="1365" t="s">
        <v>408</v>
      </c>
      <c r="P45" s="2258"/>
      <c r="Q45" s="2258">
        <v>1</v>
      </c>
      <c r="R45" s="358"/>
      <c r="S45" s="1359" t="str">
        <f>$J45</f>
        <v>1.1.1.1.1</v>
      </c>
      <c r="T45" s="287" t="s">
        <v>409</v>
      </c>
      <c r="U45" s="301"/>
      <c r="V45" s="2246"/>
      <c r="W45" s="2247"/>
      <c r="X45" s="2247"/>
      <c r="Y45" s="2247"/>
      <c r="Z45" s="2247"/>
      <c r="AA45" s="2247"/>
      <c r="AB45" s="2248"/>
      <c r="AC45" s="2246" t="s">
        <v>496</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248"/>
      <c r="AX45" s="2246"/>
      <c r="AY45" s="2247"/>
      <c r="AZ45" s="2247"/>
      <c r="BA45" s="2247"/>
      <c r="BB45" s="2247"/>
      <c r="BC45" s="2247"/>
      <c r="BD45" s="2248"/>
      <c r="BE45" s="2246"/>
      <c r="BF45" s="2247"/>
      <c r="BG45" s="2247"/>
      <c r="BH45" s="2247"/>
      <c r="BI45" s="2247"/>
      <c r="BJ45" s="2247"/>
      <c r="BK45" s="2248"/>
      <c r="BL45" s="2246"/>
      <c r="BM45" s="2247"/>
      <c r="BN45" s="2247"/>
      <c r="BO45" s="2247"/>
      <c r="BP45" s="2247"/>
      <c r="BQ45" s="2247"/>
      <c r="BR45" s="2248"/>
      <c r="BS45" s="2246"/>
      <c r="BT45" s="2247"/>
      <c r="BU45" s="2247"/>
      <c r="BV45" s="2247"/>
      <c r="BW45" s="2247"/>
      <c r="BX45" s="2247"/>
      <c r="BY45" s="2248"/>
      <c r="BZ45" s="2246"/>
      <c r="CA45" s="2247"/>
      <c r="CB45" s="2247"/>
      <c r="CC45" s="2247"/>
      <c r="CD45" s="2247"/>
      <c r="CE45" s="2247"/>
      <c r="CF45" s="2248"/>
      <c r="CG45" s="2246"/>
      <c r="CH45" s="2247"/>
      <c r="CI45" s="2247"/>
      <c r="CJ45" s="2247"/>
      <c r="CK45" s="2247"/>
      <c r="CL45" s="2247"/>
      <c r="CM45" s="2248"/>
      <c r="CN45" s="2246"/>
      <c r="CO45" s="2247"/>
      <c r="CP45" s="2247"/>
      <c r="CQ45" s="2247"/>
      <c r="CR45" s="2247"/>
      <c r="CS45" s="2247"/>
      <c r="CT45" s="2653"/>
      <c r="CU45" s="2248"/>
      <c r="CV45" s="1308" t="s">
        <v>484</v>
      </c>
      <c r="CX45" s="501"/>
      <c r="CY45" s="501" t="str">
        <f>IF(T45="","",T45)</f>
        <v>Группа потребителей</v>
      </c>
      <c r="CZ45" s="501"/>
      <c r="DA45" s="501"/>
      <c r="DB45" s="1156">
        <v>23</v>
      </c>
    </row>
    <row customHeight="1" ht="24">
      <c r="A46" s="1364" t="s">
        <v>225</v>
      </c>
      <c r="B46" s="1364" t="s">
        <v>226</v>
      </c>
      <c r="C46" s="1364" t="s">
        <v>227</v>
      </c>
      <c r="D46" s="1364" t="s">
        <v>495</v>
      </c>
      <c r="E46" s="2260"/>
      <c r="F46" s="2260"/>
      <c r="G46" s="2260"/>
      <c r="H46" s="2260"/>
      <c r="I46" s="2287"/>
      <c r="J46" s="2287"/>
      <c r="K46" s="2257" t="str">
        <f>J45&amp;".1"</f>
        <v>1.1.1.1.1.1</v>
      </c>
      <c r="L46" s="1365"/>
      <c r="P46" s="2258"/>
      <c r="Q46" s="2258"/>
      <c r="R46" s="358">
        <v>1</v>
      </c>
      <c r="S46" s="1359" t="str">
        <f>$K46</f>
        <v>1.1.1.1.1.1</v>
      </c>
      <c r="T46" s="1438"/>
      <c r="U46" s="301"/>
      <c r="V46" s="752"/>
      <c r="W46" s="752"/>
      <c r="X46" s="1258"/>
      <c r="Y46" s="2603"/>
      <c r="Z46" s="2108" t="s">
        <v>65</v>
      </c>
      <c r="AA46" s="2288"/>
      <c r="AB46" s="2108" t="s">
        <v>65</v>
      </c>
      <c r="AC46" s="752">
        <v>103.59</v>
      </c>
      <c r="AD46" s="752"/>
      <c r="AE46" s="1258"/>
      <c r="AF46" s="2603">
        <v>46023</v>
      </c>
      <c r="AG46" s="2108" t="s">
        <v>65</v>
      </c>
      <c r="AH46" s="2288">
        <v>46203</v>
      </c>
      <c r="AI46" s="2108" t="s">
        <v>65</v>
      </c>
      <c r="AJ46" s="752">
        <v>173.23</v>
      </c>
      <c r="AK46" s="752"/>
      <c r="AL46" s="1258"/>
      <c r="AM46" s="2603">
        <v>46204</v>
      </c>
      <c r="AN46" s="2108" t="s">
        <v>65</v>
      </c>
      <c r="AO46" s="2288">
        <v>46387</v>
      </c>
      <c r="AP46" s="2108" t="s">
        <v>65</v>
      </c>
      <c r="AQ46" s="752">
        <v>173.23</v>
      </c>
      <c r="AR46" s="752"/>
      <c r="AS46" s="1258"/>
      <c r="AT46" s="2603">
        <v>46388</v>
      </c>
      <c r="AU46" s="2108" t="s">
        <v>65</v>
      </c>
      <c r="AV46" s="2288">
        <v>46568</v>
      </c>
      <c r="AW46" s="2108" t="s">
        <v>65</v>
      </c>
      <c r="AX46" s="752">
        <v>175</v>
      </c>
      <c r="AY46" s="752"/>
      <c r="AZ46" s="1258"/>
      <c r="BA46" s="2603">
        <v>46569</v>
      </c>
      <c r="BB46" s="2108" t="s">
        <v>65</v>
      </c>
      <c r="BC46" s="2288">
        <v>46752.68079861111</v>
      </c>
      <c r="BD46" s="2108" t="s">
        <v>65</v>
      </c>
      <c r="BE46" s="752">
        <v>175</v>
      </c>
      <c r="BF46" s="752"/>
      <c r="BG46" s="1258"/>
      <c r="BH46" s="2603">
        <v>46753</v>
      </c>
      <c r="BI46" s="2108" t="s">
        <v>65</v>
      </c>
      <c r="BJ46" s="2288">
        <v>46934</v>
      </c>
      <c r="BK46" s="2108" t="s">
        <v>65</v>
      </c>
      <c r="BL46" s="752">
        <v>179.74</v>
      </c>
      <c r="BM46" s="752"/>
      <c r="BN46" s="1258"/>
      <c r="BO46" s="2603">
        <v>46935</v>
      </c>
      <c r="BP46" s="2108" t="s">
        <v>65</v>
      </c>
      <c r="BQ46" s="2288">
        <v>47118</v>
      </c>
      <c r="BR46" s="2108" t="s">
        <v>65</v>
      </c>
      <c r="BS46" s="752">
        <v>179.74</v>
      </c>
      <c r="BT46" s="752"/>
      <c r="BU46" s="1258"/>
      <c r="BV46" s="2603">
        <v>47119</v>
      </c>
      <c r="BW46" s="2108" t="s">
        <v>65</v>
      </c>
      <c r="BX46" s="2288">
        <v>47299</v>
      </c>
      <c r="BY46" s="2108" t="s">
        <v>65</v>
      </c>
      <c r="BZ46" s="752">
        <v>184.74</v>
      </c>
      <c r="CA46" s="752"/>
      <c r="CB46" s="1258"/>
      <c r="CC46" s="2603">
        <v>47300</v>
      </c>
      <c r="CD46" s="2108" t="s">
        <v>65</v>
      </c>
      <c r="CE46" s="2288">
        <v>47483</v>
      </c>
      <c r="CF46" s="2108" t="s">
        <v>65</v>
      </c>
      <c r="CG46" s="752">
        <v>184.74</v>
      </c>
      <c r="CH46" s="752"/>
      <c r="CI46" s="1258"/>
      <c r="CJ46" s="2603">
        <v>47484</v>
      </c>
      <c r="CK46" s="2108" t="s">
        <v>65</v>
      </c>
      <c r="CL46" s="2288">
        <v>47664</v>
      </c>
      <c r="CM46" s="2108" t="s">
        <v>65</v>
      </c>
      <c r="CN46" s="752">
        <v>189.98</v>
      </c>
      <c r="CO46" s="752"/>
      <c r="CP46" s="1258"/>
      <c r="CQ46" s="2603">
        <v>47665</v>
      </c>
      <c r="CR46" s="2108" t="s">
        <v>65</v>
      </c>
      <c r="CS46" s="2288">
        <v>47848</v>
      </c>
      <c r="CT46" s="2108" t="s">
        <v>65</v>
      </c>
      <c r="CU46" s="1439"/>
      <c r="CV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2">
        <f>STRCHECKDATE(V47:CU47)</f>
      </c>
      <c r="CX46" s="501"/>
      <c r="CY46" s="501" t="str">
        <f>IF(T46="","",T46)</f>
        <v/>
      </c>
      <c r="CZ46" s="501"/>
      <c r="DA46" s="501"/>
      <c r="DB46" s="1156">
        <v>23</v>
      </c>
    </row>
    <row customHeight="1" ht="0">
      <c r="A47" s="1364" t="s">
        <v>225</v>
      </c>
      <c r="B47" s="1364" t="s">
        <v>226</v>
      </c>
      <c r="C47" s="1364" t="s">
        <v>227</v>
      </c>
      <c r="D47" s="1364" t="s">
        <v>495</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46023-46203</v>
      </c>
      <c r="AF47" s="2267"/>
      <c r="AG47" s="2108"/>
      <c r="AH47" s="2289"/>
      <c r="AI47" s="2108"/>
      <c r="AJ47" s="326"/>
      <c r="AK47" s="326"/>
      <c r="AL47" s="329" t="str">
        <f>AM46&amp;"-"&amp;AO46</f>
        <v>46204-46387</v>
      </c>
      <c r="AM47" s="2310"/>
      <c r="AN47" s="2108"/>
      <c r="AO47" s="2289"/>
      <c r="AP47" s="2108"/>
      <c r="AQ47" s="326"/>
      <c r="AR47" s="326"/>
      <c r="AS47" s="329" t="str">
        <f>AT46&amp;"-"&amp;AV46</f>
        <v>46388-46568</v>
      </c>
      <c r="AT47" s="2310"/>
      <c r="AU47" s="2108"/>
      <c r="AV47" s="2289"/>
      <c r="AW47" s="2108"/>
      <c r="AX47" s="326"/>
      <c r="AY47" s="326"/>
      <c r="AZ47" s="329" t="str">
        <f>BA46&amp;"-"&amp;BC46</f>
        <v>46569-46752.68079861111</v>
      </c>
      <c r="BA47" s="2310"/>
      <c r="BB47" s="2108"/>
      <c r="BC47" s="2289"/>
      <c r="BD47" s="2108"/>
      <c r="BE47" s="326"/>
      <c r="BF47" s="326"/>
      <c r="BG47" s="329" t="str">
        <f>BH46&amp;"-"&amp;BJ46</f>
        <v>46753-46934</v>
      </c>
      <c r="BH47" s="2310"/>
      <c r="BI47" s="2108"/>
      <c r="BJ47" s="2289"/>
      <c r="BK47" s="2108"/>
      <c r="BL47" s="326"/>
      <c r="BM47" s="326"/>
      <c r="BN47" s="329" t="str">
        <f>BO46&amp;"-"&amp;BQ46</f>
        <v>46935-47118</v>
      </c>
      <c r="BO47" s="2310"/>
      <c r="BP47" s="2108"/>
      <c r="BQ47" s="2289"/>
      <c r="BR47" s="2108"/>
      <c r="BS47" s="326"/>
      <c r="BT47" s="326"/>
      <c r="BU47" s="329" t="str">
        <f>BV46&amp;"-"&amp;BX46</f>
        <v>47119-47299</v>
      </c>
      <c r="BV47" s="2310"/>
      <c r="BW47" s="2108"/>
      <c r="BX47" s="2289"/>
      <c r="BY47" s="2108"/>
      <c r="BZ47" s="326"/>
      <c r="CA47" s="326"/>
      <c r="CB47" s="329" t="str">
        <f>CC46&amp;"-"&amp;CE46</f>
        <v>47300-47483</v>
      </c>
      <c r="CC47" s="2310"/>
      <c r="CD47" s="2108"/>
      <c r="CE47" s="2289"/>
      <c r="CF47" s="2108"/>
      <c r="CG47" s="326"/>
      <c r="CH47" s="326"/>
      <c r="CI47" s="329" t="str">
        <f>CJ46&amp;"-"&amp;CL46</f>
        <v>47484-47664</v>
      </c>
      <c r="CJ47" s="2310"/>
      <c r="CK47" s="2108"/>
      <c r="CL47" s="2289"/>
      <c r="CM47" s="2108"/>
      <c r="CN47" s="326"/>
      <c r="CO47" s="326"/>
      <c r="CP47" s="329" t="str">
        <f>CQ46&amp;"-"&amp;CS46</f>
        <v>47665-47848</v>
      </c>
      <c r="CQ47" s="2310"/>
      <c r="CR47" s="2108"/>
      <c r="CS47" s="2289"/>
      <c r="CT47" s="2108"/>
      <c r="CU47" s="1440"/>
      <c r="CV47" s="2350"/>
      <c r="CX47" s="501"/>
      <c r="CY47" s="501" t="str">
        <f>IF(T47="","",T47)</f>
        <v/>
      </c>
      <c r="CZ47" s="501"/>
      <c r="DA47" s="501"/>
      <c r="DB47" s="1156">
        <v>0</v>
      </c>
    </row>
    <row customHeight="1" ht="21">
      <c r="A48" s="1364" t="s">
        <v>225</v>
      </c>
      <c r="B48" s="1364" t="s">
        <v>226</v>
      </c>
      <c r="C48" s="1364" t="s">
        <v>227</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2641"/>
      <c r="AK48" s="2641"/>
      <c r="AL48" s="2641"/>
      <c r="AM48" s="2641"/>
      <c r="AN48" s="2641"/>
      <c r="AO48" s="2641"/>
      <c r="AP48" s="2641"/>
      <c r="AQ48" s="2641"/>
      <c r="AR48" s="2641"/>
      <c r="AS48" s="2641"/>
      <c r="AT48" s="2641"/>
      <c r="AU48" s="2641"/>
      <c r="AV48" s="2641"/>
      <c r="AW48" s="2641"/>
      <c r="AX48" s="2641"/>
      <c r="AY48" s="2641"/>
      <c r="AZ48" s="2641"/>
      <c r="BA48" s="2641"/>
      <c r="BB48" s="2641"/>
      <c r="BC48" s="2641"/>
      <c r="BD48" s="2641"/>
      <c r="BE48" s="2641"/>
      <c r="BF48" s="2641"/>
      <c r="BG48" s="2641"/>
      <c r="BH48" s="2641"/>
      <c r="BI48" s="2641"/>
      <c r="BJ48" s="2641"/>
      <c r="BK48" s="2641"/>
      <c r="BL48" s="2641"/>
      <c r="BM48" s="2641"/>
      <c r="BN48" s="2641"/>
      <c r="BO48" s="2641"/>
      <c r="BP48" s="2641"/>
      <c r="BQ48" s="2641"/>
      <c r="BR48" s="2641"/>
      <c r="BS48" s="2641"/>
      <c r="BT48" s="2641"/>
      <c r="BU48" s="2641"/>
      <c r="BV48" s="2641"/>
      <c r="BW48" s="2641"/>
      <c r="BX48" s="2641"/>
      <c r="BY48" s="2641"/>
      <c r="BZ48" s="2641"/>
      <c r="CA48" s="2641"/>
      <c r="CB48" s="2641"/>
      <c r="CC48" s="2641"/>
      <c r="CD48" s="2641"/>
      <c r="CE48" s="2641"/>
      <c r="CF48" s="2641"/>
      <c r="CG48" s="2641"/>
      <c r="CH48" s="2641"/>
      <c r="CI48" s="2641"/>
      <c r="CJ48" s="2641"/>
      <c r="CK48" s="2641"/>
      <c r="CL48" s="2641"/>
      <c r="CM48" s="2641"/>
      <c r="CN48" s="2641"/>
      <c r="CO48" s="2641"/>
      <c r="CP48" s="2641"/>
      <c r="CQ48" s="2641"/>
      <c r="CR48" s="2641"/>
      <c r="CS48" s="2641"/>
      <c r="CT48" s="2655"/>
      <c r="CU48" s="368"/>
      <c r="CV48" s="1259" t="s">
        <v>486</v>
      </c>
      <c r="CX48" s="501"/>
      <c r="CY48" s="501" t="str">
        <f>IF(T48="","",T48)</f>
        <v>Добавить значение признака дифференциации</v>
      </c>
      <c r="CZ48" s="501"/>
      <c r="DA48" s="501"/>
      <c r="DB48" s="1156">
        <v>20</v>
      </c>
    </row>
    <row s="1851" customFormat="1" customHeight="1" ht="23.25">
      <c r="A49" s="1364"/>
      <c r="B49" s="1364"/>
      <c r="C49" s="1364"/>
      <c r="D49" s="1364"/>
      <c r="E49" s="2260"/>
      <c r="F49" s="2260"/>
      <c r="G49" s="2260"/>
      <c r="H49" s="2260"/>
      <c r="I49" s="2287"/>
      <c r="J49" s="2257" t="str">
        <f>I44&amp;".2"</f>
        <v>1.1.1.1.2</v>
      </c>
      <c r="K49" s="1364"/>
      <c r="L49" s="1370" t="s">
        <v>408</v>
      </c>
      <c r="M49" s="1777"/>
      <c r="N49" s="1777"/>
      <c r="O49" s="1777"/>
      <c r="P49" s="2375"/>
      <c r="Q49" s="684" t="s">
        <v>488</v>
      </c>
      <c r="R49" s="358"/>
      <c r="S49" s="2274" t="str">
        <f>$J49</f>
        <v>1.1.1.1.2</v>
      </c>
      <c r="T49" s="287" t="s">
        <v>409</v>
      </c>
      <c r="U49" s="301"/>
      <c r="V49" s="2246"/>
      <c r="W49" s="2247"/>
      <c r="X49" s="2247"/>
      <c r="Y49" s="2247"/>
      <c r="Z49" s="2247"/>
      <c r="AA49" s="2247"/>
      <c r="AB49" s="2248"/>
      <c r="AC49" s="2246" t="s">
        <v>497</v>
      </c>
      <c r="AD49" s="2247"/>
      <c r="AE49" s="2247"/>
      <c r="AF49" s="2247"/>
      <c r="AG49" s="2247"/>
      <c r="AH49" s="2247"/>
      <c r="AI49" s="2247"/>
      <c r="AJ49" s="2246"/>
      <c r="AK49" s="2247"/>
      <c r="AL49" s="2247"/>
      <c r="AM49" s="2247"/>
      <c r="AN49" s="2247"/>
      <c r="AO49" s="2247"/>
      <c r="AP49" s="2248"/>
      <c r="AQ49" s="2246"/>
      <c r="AR49" s="2247"/>
      <c r="AS49" s="2247"/>
      <c r="AT49" s="2247"/>
      <c r="AU49" s="2247"/>
      <c r="AV49" s="2247"/>
      <c r="AW49" s="2248"/>
      <c r="AX49" s="2246"/>
      <c r="AY49" s="2247"/>
      <c r="AZ49" s="2247"/>
      <c r="BA49" s="2247"/>
      <c r="BB49" s="2247"/>
      <c r="BC49" s="2247"/>
      <c r="BD49" s="2248"/>
      <c r="BE49" s="2246"/>
      <c r="BF49" s="2247"/>
      <c r="BG49" s="2247"/>
      <c r="BH49" s="2247"/>
      <c r="BI49" s="2247"/>
      <c r="BJ49" s="2247"/>
      <c r="BK49" s="2248"/>
      <c r="BL49" s="2246"/>
      <c r="BM49" s="2247"/>
      <c r="BN49" s="2247"/>
      <c r="BO49" s="2247"/>
      <c r="BP49" s="2247"/>
      <c r="BQ49" s="2247"/>
      <c r="BR49" s="2248"/>
      <c r="BS49" s="2246"/>
      <c r="BT49" s="2247"/>
      <c r="BU49" s="2247"/>
      <c r="BV49" s="2247"/>
      <c r="BW49" s="2247"/>
      <c r="BX49" s="2247"/>
      <c r="BY49" s="2248"/>
      <c r="BZ49" s="2246"/>
      <c r="CA49" s="2247"/>
      <c r="CB49" s="2247"/>
      <c r="CC49" s="2247"/>
      <c r="CD49" s="2247"/>
      <c r="CE49" s="2247"/>
      <c r="CF49" s="2248"/>
      <c r="CG49" s="2246"/>
      <c r="CH49" s="2247"/>
      <c r="CI49" s="2247"/>
      <c r="CJ49" s="2247"/>
      <c r="CK49" s="2247"/>
      <c r="CL49" s="2247"/>
      <c r="CM49" s="2248"/>
      <c r="CN49" s="2246"/>
      <c r="CO49" s="2247"/>
      <c r="CP49" s="2247"/>
      <c r="CQ49" s="2247"/>
      <c r="CR49" s="2247"/>
      <c r="CS49" s="2247"/>
      <c r="CT49" s="2653"/>
      <c r="CU49" s="2248"/>
      <c r="CV49" s="1308" t="s">
        <v>484</v>
      </c>
      <c r="CW49" s="1643"/>
      <c r="CX49" s="1625"/>
      <c r="CY49" s="1625" t="str">
        <f>IF(T49="","",T49)</f>
        <v>Группа потребителей</v>
      </c>
      <c r="CZ49" s="1625"/>
      <c r="DA49" s="1625"/>
      <c r="DB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c r="U50" s="301"/>
      <c r="V50" s="752"/>
      <c r="W50" s="752"/>
      <c r="X50" s="1258"/>
      <c r="Y50" s="2603"/>
      <c r="Z50" s="2108" t="s">
        <v>65</v>
      </c>
      <c r="AA50" s="2603"/>
      <c r="AB50" s="2108" t="s">
        <v>65</v>
      </c>
      <c r="AC50" s="752">
        <f>59.23*1.2-0.01</f>
        <v>71.066</v>
      </c>
      <c r="AD50" s="752"/>
      <c r="AE50" s="1258"/>
      <c r="AF50" s="2603">
        <v>46023</v>
      </c>
      <c r="AG50" s="2108" t="s">
        <v>65</v>
      </c>
      <c r="AH50" s="2288">
        <v>46203</v>
      </c>
      <c r="AI50" s="2108" t="s">
        <v>65</v>
      </c>
      <c r="AJ50" s="752">
        <f>61.75*1.2</f>
        <v>74.1</v>
      </c>
      <c r="AK50" s="752"/>
      <c r="AL50" s="1258"/>
      <c r="AM50" s="2603">
        <v>46204</v>
      </c>
      <c r="AN50" s="2108" t="s">
        <v>65</v>
      </c>
      <c r="AO50" s="2603">
        <v>46387</v>
      </c>
      <c r="AP50" s="2108" t="s">
        <v>65</v>
      </c>
      <c r="AQ50" s="752">
        <f>61.75*1.2</f>
        <v>74.1</v>
      </c>
      <c r="AR50" s="752"/>
      <c r="AS50" s="1258"/>
      <c r="AT50" s="2603">
        <v>46388</v>
      </c>
      <c r="AU50" s="2108" t="s">
        <v>65</v>
      </c>
      <c r="AV50" s="2603">
        <v>46568</v>
      </c>
      <c r="AW50" s="2108" t="s">
        <v>65</v>
      </c>
      <c r="AX50" s="752">
        <f>64.24*1.2</f>
        <v>77.088</v>
      </c>
      <c r="AY50" s="752"/>
      <c r="AZ50" s="1258"/>
      <c r="BA50" s="2603">
        <v>46569</v>
      </c>
      <c r="BB50" s="2108" t="s">
        <v>65</v>
      </c>
      <c r="BC50" s="2603">
        <v>46752</v>
      </c>
      <c r="BD50" s="2108" t="s">
        <v>65</v>
      </c>
      <c r="BE50" s="752">
        <f>64.24*1.2</f>
        <v>77.088</v>
      </c>
      <c r="BF50" s="752"/>
      <c r="BG50" s="1258"/>
      <c r="BH50" s="2603">
        <v>46753</v>
      </c>
      <c r="BI50" s="2108" t="s">
        <v>65</v>
      </c>
      <c r="BJ50" s="2603">
        <v>46934</v>
      </c>
      <c r="BK50" s="2108" t="s">
        <v>65</v>
      </c>
      <c r="BL50" s="752">
        <f>66.83*1.2-0.01</f>
        <v>80.186</v>
      </c>
      <c r="BM50" s="752"/>
      <c r="BN50" s="1258"/>
      <c r="BO50" s="2603">
        <v>46935</v>
      </c>
      <c r="BP50" s="2108" t="s">
        <v>65</v>
      </c>
      <c r="BQ50" s="2603">
        <v>47118.682488425926</v>
      </c>
      <c r="BR50" s="2108" t="s">
        <v>65</v>
      </c>
      <c r="BS50" s="752">
        <f>66.83*1.2-0.01</f>
        <v>80.186</v>
      </c>
      <c r="BT50" s="752"/>
      <c r="BU50" s="1258"/>
      <c r="BV50" s="2603">
        <v>47119</v>
      </c>
      <c r="BW50" s="2108" t="s">
        <v>65</v>
      </c>
      <c r="BX50" s="2603">
        <v>47299</v>
      </c>
      <c r="BY50" s="2108" t="s">
        <v>65</v>
      </c>
      <c r="BZ50" s="752">
        <f>69.51*1.2+0.01</f>
        <v>83.422</v>
      </c>
      <c r="CA50" s="752"/>
      <c r="CB50" s="1258"/>
      <c r="CC50" s="2603">
        <v>47300</v>
      </c>
      <c r="CD50" s="2108" t="s">
        <v>65</v>
      </c>
      <c r="CE50" s="2603">
        <v>47483</v>
      </c>
      <c r="CF50" s="2108" t="s">
        <v>65</v>
      </c>
      <c r="CG50" s="752">
        <f>69.51*1.2+0.01</f>
        <v>83.422</v>
      </c>
      <c r="CH50" s="752"/>
      <c r="CI50" s="1258"/>
      <c r="CJ50" s="2603">
        <v>47484</v>
      </c>
      <c r="CK50" s="2108" t="s">
        <v>65</v>
      </c>
      <c r="CL50" s="2603">
        <v>47664</v>
      </c>
      <c r="CM50" s="2108" t="s">
        <v>65</v>
      </c>
      <c r="CN50" s="752">
        <f>72.31*1.2+0.01</f>
        <v>86.782</v>
      </c>
      <c r="CO50" s="752"/>
      <c r="CP50" s="1258"/>
      <c r="CQ50" s="2603">
        <v>47665</v>
      </c>
      <c r="CR50" s="2108" t="s">
        <v>65</v>
      </c>
      <c r="CS50" s="2603">
        <v>47848</v>
      </c>
      <c r="CT50" s="2108" t="s">
        <v>65</v>
      </c>
      <c r="CU50" s="1439"/>
      <c r="CV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0" s="1643">
        <f>STRCHECKDATE(V51:CU51)</f>
      </c>
      <c r="CX50" s="1625"/>
      <c r="CY50" s="1625" t="str">
        <f>IF(T50="","",T50)</f>
        <v/>
      </c>
      <c r="CZ50" s="1625"/>
      <c r="DA50" s="1625"/>
      <c r="DB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46023-46203</v>
      </c>
      <c r="AF51" s="2310"/>
      <c r="AG51" s="2108"/>
      <c r="AH51" s="2289"/>
      <c r="AI51" s="2108"/>
      <c r="AJ51" s="326"/>
      <c r="AK51" s="326"/>
      <c r="AL51" s="329" t="str">
        <f>AM50&amp;"-"&amp;AO50</f>
        <v>46204-46387</v>
      </c>
      <c r="AM51" s="2310"/>
      <c r="AN51" s="2108"/>
      <c r="AO51" s="2310"/>
      <c r="AP51" s="2108"/>
      <c r="AQ51" s="326"/>
      <c r="AR51" s="326"/>
      <c r="AS51" s="329" t="str">
        <f>AT50&amp;"-"&amp;AV50</f>
        <v>46388-46568</v>
      </c>
      <c r="AT51" s="2310"/>
      <c r="AU51" s="2108"/>
      <c r="AV51" s="2310"/>
      <c r="AW51" s="2108"/>
      <c r="AX51" s="326"/>
      <c r="AY51" s="326"/>
      <c r="AZ51" s="329" t="str">
        <f>BA50&amp;"-"&amp;BC50</f>
        <v>46569-46752</v>
      </c>
      <c r="BA51" s="2310"/>
      <c r="BB51" s="2108"/>
      <c r="BC51" s="2310"/>
      <c r="BD51" s="2108"/>
      <c r="BE51" s="326"/>
      <c r="BF51" s="326"/>
      <c r="BG51" s="329" t="str">
        <f>BH50&amp;"-"&amp;BJ50</f>
        <v>46753-46934</v>
      </c>
      <c r="BH51" s="2310"/>
      <c r="BI51" s="2108"/>
      <c r="BJ51" s="2310"/>
      <c r="BK51" s="2108"/>
      <c r="BL51" s="326"/>
      <c r="BM51" s="326"/>
      <c r="BN51" s="329" t="str">
        <f>BO50&amp;"-"&amp;BQ50</f>
        <v>46935-47118.682488425926</v>
      </c>
      <c r="BO51" s="2310"/>
      <c r="BP51" s="2108"/>
      <c r="BQ51" s="2310"/>
      <c r="BR51" s="2108"/>
      <c r="BS51" s="326"/>
      <c r="BT51" s="326"/>
      <c r="BU51" s="329" t="str">
        <f>BV50&amp;"-"&amp;BX50</f>
        <v>47119-47299</v>
      </c>
      <c r="BV51" s="2310"/>
      <c r="BW51" s="2108"/>
      <c r="BX51" s="2310"/>
      <c r="BY51" s="2108"/>
      <c r="BZ51" s="326"/>
      <c r="CA51" s="326"/>
      <c r="CB51" s="329" t="str">
        <f>CC50&amp;"-"&amp;CE50</f>
        <v>47300-47483</v>
      </c>
      <c r="CC51" s="2310"/>
      <c r="CD51" s="2108"/>
      <c r="CE51" s="2310"/>
      <c r="CF51" s="2108"/>
      <c r="CG51" s="326"/>
      <c r="CH51" s="326"/>
      <c r="CI51" s="329" t="str">
        <f>CJ50&amp;"-"&amp;CL50</f>
        <v>47484-47664</v>
      </c>
      <c r="CJ51" s="2310"/>
      <c r="CK51" s="2108"/>
      <c r="CL51" s="2310"/>
      <c r="CM51" s="2108"/>
      <c r="CN51" s="326"/>
      <c r="CO51" s="326"/>
      <c r="CP51" s="329" t="str">
        <f>CQ50&amp;"-"&amp;CS50</f>
        <v>47665-47848</v>
      </c>
      <c r="CQ51" s="2310"/>
      <c r="CR51" s="2108"/>
      <c r="CS51" s="2310"/>
      <c r="CT51" s="2108"/>
      <c r="CU51" s="1440"/>
      <c r="CV51" s="2350"/>
      <c r="CW51" s="1643"/>
      <c r="CX51" s="1625"/>
      <c r="CY51" s="1625" t="str">
        <f>IF(T51="","",T51)</f>
        <v/>
      </c>
      <c r="CZ51" s="1625"/>
      <c r="DA51" s="1625"/>
      <c r="DB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643"/>
      <c r="T52" s="2644" t="s">
        <v>485</v>
      </c>
      <c r="U52" s="2645"/>
      <c r="V52" s="2645"/>
      <c r="W52" s="2645"/>
      <c r="X52" s="2645"/>
      <c r="Y52" s="2645"/>
      <c r="Z52" s="2645"/>
      <c r="AA52" s="2645"/>
      <c r="AB52" s="2645"/>
      <c r="AC52" s="2645"/>
      <c r="AD52" s="2645"/>
      <c r="AE52" s="2645"/>
      <c r="AF52" s="2645"/>
      <c r="AG52" s="2645"/>
      <c r="AH52" s="2645"/>
      <c r="AI52" s="2645"/>
      <c r="AJ52" s="2646"/>
      <c r="AK52" s="2646"/>
      <c r="AL52" s="2646"/>
      <c r="AM52" s="2646"/>
      <c r="AN52" s="2646"/>
      <c r="AO52" s="2646"/>
      <c r="AP52" s="2646"/>
      <c r="AQ52" s="2646"/>
      <c r="AR52" s="2646"/>
      <c r="AS52" s="2646"/>
      <c r="AT52" s="2646"/>
      <c r="AU52" s="2646"/>
      <c r="AV52" s="2646"/>
      <c r="AW52" s="2646"/>
      <c r="AX52" s="2646"/>
      <c r="AY52" s="2646"/>
      <c r="AZ52" s="2646"/>
      <c r="BA52" s="2646"/>
      <c r="BB52" s="2646"/>
      <c r="BC52" s="2646"/>
      <c r="BD52" s="2646"/>
      <c r="BE52" s="2646"/>
      <c r="BF52" s="2646"/>
      <c r="BG52" s="2646"/>
      <c r="BH52" s="2646"/>
      <c r="BI52" s="2646"/>
      <c r="BJ52" s="2646"/>
      <c r="BK52" s="2646"/>
      <c r="BL52" s="2646"/>
      <c r="BM52" s="2646"/>
      <c r="BN52" s="2646"/>
      <c r="BO52" s="2646"/>
      <c r="BP52" s="2646"/>
      <c r="BQ52" s="2646"/>
      <c r="BR52" s="2646"/>
      <c r="BS52" s="2646"/>
      <c r="BT52" s="2646"/>
      <c r="BU52" s="2646"/>
      <c r="BV52" s="2646"/>
      <c r="BW52" s="2646"/>
      <c r="BX52" s="2646"/>
      <c r="BY52" s="2646"/>
      <c r="BZ52" s="2646"/>
      <c r="CA52" s="2646"/>
      <c r="CB52" s="2646"/>
      <c r="CC52" s="2646"/>
      <c r="CD52" s="2646"/>
      <c r="CE52" s="2646"/>
      <c r="CF52" s="2646"/>
      <c r="CG52" s="2646"/>
      <c r="CH52" s="2646"/>
      <c r="CI52" s="2646"/>
      <c r="CJ52" s="2646"/>
      <c r="CK52" s="2646"/>
      <c r="CL52" s="2646"/>
      <c r="CM52" s="2646"/>
      <c r="CN52" s="2646"/>
      <c r="CO52" s="2646"/>
      <c r="CP52" s="2646"/>
      <c r="CQ52" s="2646"/>
      <c r="CR52" s="2646"/>
      <c r="CS52" s="2646"/>
      <c r="CT52" s="2670"/>
      <c r="CU52" s="2645"/>
      <c r="CV52" s="1259" t="s">
        <v>486</v>
      </c>
      <c r="CW52" s="1643"/>
      <c r="CX52" s="1625"/>
      <c r="CY52" s="1625" t="str">
        <f>IF(T52="","",T52)</f>
        <v>Добавить значение признака дифференциации</v>
      </c>
      <c r="CZ52" s="1625"/>
      <c r="DA52" s="1625"/>
      <c r="DB52" s="1636">
        <v>0</v>
      </c>
    </row>
    <row customHeight="1" ht="22.049999999999997">
      <c r="A53" s="1364" t="s">
        <v>225</v>
      </c>
      <c r="B53" s="1364" t="s">
        <v>226</v>
      </c>
      <c r="C53" s="1364" t="s">
        <v>227</v>
      </c>
      <c r="D53" s="1364" t="s">
        <v>495</v>
      </c>
      <c r="E53" s="2260"/>
      <c r="F53" s="2260"/>
      <c r="G53" s="2260"/>
      <c r="H53" s="2260"/>
      <c r="I53" s="2257"/>
      <c r="J53" s="1364"/>
      <c r="K53" s="1364"/>
      <c r="L53" s="1365"/>
      <c r="P53" s="2258"/>
      <c r="Q53" s="1355"/>
      <c r="R53" s="357"/>
      <c r="S53" s="1279"/>
      <c r="T53" s="366" t="s">
        <v>414</v>
      </c>
      <c r="U53" s="368"/>
      <c r="V53" s="368"/>
      <c r="W53" s="368"/>
      <c r="X53" s="368"/>
      <c r="Y53" s="368"/>
      <c r="Z53" s="368"/>
      <c r="AA53" s="368"/>
      <c r="AB53" s="367"/>
      <c r="AC53" s="368"/>
      <c r="AD53" s="368"/>
      <c r="AE53" s="368"/>
      <c r="AF53" s="368"/>
      <c r="AG53" s="368"/>
      <c r="AH53" s="368"/>
      <c r="AI53" s="367"/>
      <c r="AJ53" s="2641"/>
      <c r="AK53" s="2641"/>
      <c r="AL53" s="2641"/>
      <c r="AM53" s="2641"/>
      <c r="AN53" s="2641"/>
      <c r="AO53" s="2641"/>
      <c r="AP53" s="2642"/>
      <c r="AQ53" s="2641"/>
      <c r="AR53" s="2641"/>
      <c r="AS53" s="2641"/>
      <c r="AT53" s="2641"/>
      <c r="AU53" s="2641"/>
      <c r="AV53" s="2641"/>
      <c r="AW53" s="2642"/>
      <c r="AX53" s="2641"/>
      <c r="AY53" s="2641"/>
      <c r="AZ53" s="2641"/>
      <c r="BA53" s="2641"/>
      <c r="BB53" s="2641"/>
      <c r="BC53" s="2641"/>
      <c r="BD53" s="2642"/>
      <c r="BE53" s="2641"/>
      <c r="BF53" s="2641"/>
      <c r="BG53" s="2641"/>
      <c r="BH53" s="2641"/>
      <c r="BI53" s="2641"/>
      <c r="BJ53" s="2641"/>
      <c r="BK53" s="2642"/>
      <c r="BL53" s="2641"/>
      <c r="BM53" s="2641"/>
      <c r="BN53" s="2641"/>
      <c r="BO53" s="2641"/>
      <c r="BP53" s="2641"/>
      <c r="BQ53" s="2641"/>
      <c r="BR53" s="2642"/>
      <c r="BS53" s="2641"/>
      <c r="BT53" s="2641"/>
      <c r="BU53" s="2641"/>
      <c r="BV53" s="2641"/>
      <c r="BW53" s="2641"/>
      <c r="BX53" s="2641"/>
      <c r="BY53" s="2642"/>
      <c r="BZ53" s="2641"/>
      <c r="CA53" s="2641"/>
      <c r="CB53" s="2641"/>
      <c r="CC53" s="2641"/>
      <c r="CD53" s="2641"/>
      <c r="CE53" s="2641"/>
      <c r="CF53" s="2642"/>
      <c r="CG53" s="2641"/>
      <c r="CH53" s="2641"/>
      <c r="CI53" s="2641"/>
      <c r="CJ53" s="2641"/>
      <c r="CK53" s="2641"/>
      <c r="CL53" s="2641"/>
      <c r="CM53" s="2642"/>
      <c r="CN53" s="2641"/>
      <c r="CO53" s="2641"/>
      <c r="CP53" s="2641"/>
      <c r="CQ53" s="2641"/>
      <c r="CR53" s="2641"/>
      <c r="CS53" s="2641"/>
      <c r="CT53" s="2656"/>
      <c r="CU53" s="368"/>
      <c r="CV53" s="1441"/>
      <c r="CX53" s="501"/>
      <c r="CY53" s="501" t="str">
        <f>IF(T53="","",T53)</f>
        <v>Добавить группу потребителей</v>
      </c>
      <c r="CZ53" s="501"/>
      <c r="DA53" s="501"/>
      <c r="DB53" s="1156">
        <v>21</v>
      </c>
    </row>
    <row customHeight="1" ht="22.049999999999997">
      <c r="A54" s="1364" t="s">
        <v>225</v>
      </c>
      <c r="B54" s="1364" t="s">
        <v>226</v>
      </c>
      <c r="C54" s="1364" t="s">
        <v>227</v>
      </c>
      <c r="D54" s="1364" t="s">
        <v>495</v>
      </c>
      <c r="E54" s="2260"/>
      <c r="F54" s="2260"/>
      <c r="G54" s="2260"/>
      <c r="H54" s="2259"/>
      <c r="I54" s="1364"/>
      <c r="J54" s="1364"/>
      <c r="K54" s="1364"/>
      <c r="L54" s="1365"/>
      <c r="M54" s="1366"/>
      <c r="N54" s="1366"/>
      <c r="O54" s="538"/>
      <c r="P54" s="361"/>
      <c r="Q54" s="376"/>
      <c r="R54" s="356"/>
      <c r="S54" s="1279"/>
      <c r="T54" s="373" t="s">
        <v>487</v>
      </c>
      <c r="U54" s="368"/>
      <c r="V54" s="368"/>
      <c r="W54" s="368"/>
      <c r="X54" s="368"/>
      <c r="Y54" s="368"/>
      <c r="Z54" s="368"/>
      <c r="AA54" s="368"/>
      <c r="AB54" s="367"/>
      <c r="AC54" s="368"/>
      <c r="AD54" s="368"/>
      <c r="AE54" s="368"/>
      <c r="AF54" s="368"/>
      <c r="AG54" s="368"/>
      <c r="AH54" s="368"/>
      <c r="AI54" s="367"/>
      <c r="AJ54" s="2641"/>
      <c r="AK54" s="2641"/>
      <c r="AL54" s="2641"/>
      <c r="AM54" s="2641"/>
      <c r="AN54" s="2641"/>
      <c r="AO54" s="2641"/>
      <c r="AP54" s="2642"/>
      <c r="AQ54" s="2641"/>
      <c r="AR54" s="2641"/>
      <c r="AS54" s="2641"/>
      <c r="AT54" s="2641"/>
      <c r="AU54" s="2641"/>
      <c r="AV54" s="2641"/>
      <c r="AW54" s="2642"/>
      <c r="AX54" s="2641"/>
      <c r="AY54" s="2641"/>
      <c r="AZ54" s="2641"/>
      <c r="BA54" s="2641"/>
      <c r="BB54" s="2641"/>
      <c r="BC54" s="2641"/>
      <c r="BD54" s="2642"/>
      <c r="BE54" s="2641"/>
      <c r="BF54" s="2641"/>
      <c r="BG54" s="2641"/>
      <c r="BH54" s="2641"/>
      <c r="BI54" s="2641"/>
      <c r="BJ54" s="2641"/>
      <c r="BK54" s="2642"/>
      <c r="BL54" s="2641"/>
      <c r="BM54" s="2641"/>
      <c r="BN54" s="2641"/>
      <c r="BO54" s="2641"/>
      <c r="BP54" s="2641"/>
      <c r="BQ54" s="2641"/>
      <c r="BR54" s="2642"/>
      <c r="BS54" s="2641"/>
      <c r="BT54" s="2641"/>
      <c r="BU54" s="2641"/>
      <c r="BV54" s="2641"/>
      <c r="BW54" s="2641"/>
      <c r="BX54" s="2641"/>
      <c r="BY54" s="2642"/>
      <c r="BZ54" s="2641"/>
      <c r="CA54" s="2641"/>
      <c r="CB54" s="2641"/>
      <c r="CC54" s="2641"/>
      <c r="CD54" s="2641"/>
      <c r="CE54" s="2641"/>
      <c r="CF54" s="2642"/>
      <c r="CG54" s="2641"/>
      <c r="CH54" s="2641"/>
      <c r="CI54" s="2641"/>
      <c r="CJ54" s="2641"/>
      <c r="CK54" s="2641"/>
      <c r="CL54" s="2641"/>
      <c r="CM54" s="2642"/>
      <c r="CN54" s="2641"/>
      <c r="CO54" s="2641"/>
      <c r="CP54" s="2641"/>
      <c r="CQ54" s="2641"/>
      <c r="CR54" s="2641"/>
      <c r="CS54" s="2641"/>
      <c r="CT54" s="2656"/>
      <c r="CU54" s="368"/>
      <c r="CV54" s="304"/>
      <c r="CX54" s="501"/>
      <c r="CY54" s="501" t="str">
        <f>IF(T54="","",T54)</f>
        <v>Добавить наименование признака дифференциации</v>
      </c>
      <c r="CZ54" s="501"/>
      <c r="DA54" s="501"/>
      <c r="DB54" s="1156">
        <v>21</v>
      </c>
    </row>
    <row s="1643" customFormat="1" customHeight="1" ht="0">
      <c r="A55" s="1344" t="s">
        <v>225</v>
      </c>
      <c r="B55" s="1344" t="s">
        <v>226</v>
      </c>
      <c r="C55" s="1315"/>
      <c r="D55" s="1315"/>
      <c r="E55" s="2260"/>
      <c r="F55" s="2259"/>
      <c r="G55" s="1315"/>
      <c r="H55" s="1315"/>
      <c r="I55" s="1315"/>
      <c r="J55" s="1315"/>
      <c r="K55" s="1315"/>
      <c r="L55" s="1427"/>
      <c r="M55" s="1322"/>
      <c r="N55" s="1322"/>
      <c r="P55" s="1317"/>
      <c r="Q55" s="1318"/>
      <c r="R55" s="1317"/>
      <c r="S55" s="1323"/>
      <c r="T55" s="1326" t="s">
        <v>228</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1325"/>
      <c r="BZ55" s="1325"/>
      <c r="CA55" s="1325"/>
      <c r="CB55" s="1325"/>
      <c r="CC55" s="1325"/>
      <c r="CD55" s="1325"/>
      <c r="CE55" s="1325"/>
      <c r="CF55" s="1325"/>
      <c r="CG55" s="1325"/>
      <c r="CH55" s="1325"/>
      <c r="CI55" s="1325"/>
      <c r="CJ55" s="1325"/>
      <c r="CK55" s="1325"/>
      <c r="CL55" s="1325"/>
      <c r="CM55" s="1325"/>
      <c r="CN55" s="1325"/>
      <c r="CO55" s="1325"/>
      <c r="CP55" s="1325"/>
      <c r="CQ55" s="1325"/>
      <c r="CR55" s="1325"/>
      <c r="CS55" s="1325"/>
      <c r="CT55" s="2657"/>
      <c r="CU55" s="1325"/>
      <c r="CV55" s="1325"/>
      <c r="CX55" s="790"/>
      <c r="CY55" s="790" t="str">
        <f>IF(T55="","",T55)</f>
        <v>Добавить централизованную систему для дифференциации</v>
      </c>
      <c r="CZ55" s="790"/>
      <c r="DA55" s="790"/>
      <c r="DB55" s="519">
        <v>0</v>
      </c>
    </row>
    <row s="1643" customFormat="1" customHeight="1" ht="0">
      <c r="A56" s="1344" t="s">
        <v>225</v>
      </c>
      <c r="B56" s="1344"/>
      <c r="C56" s="1344"/>
      <c r="D56" s="1344"/>
      <c r="E56" s="2259"/>
      <c r="F56" s="1344"/>
      <c r="G56" s="1344"/>
      <c r="H56" s="1344"/>
      <c r="I56" s="1344"/>
      <c r="J56" s="1344"/>
      <c r="K56" s="1344"/>
      <c r="L56" s="1347"/>
      <c r="M56" s="1322"/>
      <c r="N56" s="1322"/>
      <c r="O56" s="519"/>
      <c r="P56" s="381"/>
      <c r="Q56" s="1345"/>
      <c r="R56" s="381"/>
      <c r="S56" s="1323"/>
      <c r="T56" s="1326" t="s">
        <v>229</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2657"/>
      <c r="CU56" s="1325"/>
      <c r="CV56" s="1325"/>
      <c r="CX56" s="501"/>
      <c r="CY56" s="501" t="str">
        <f>IF(T56="","",T56)</f>
        <v>Добавить территорию для дифференциации</v>
      </c>
      <c r="CZ56" s="501"/>
      <c r="DA56" s="501"/>
      <c r="DB56" s="512">
        <v>0</v>
      </c>
    </row>
    <row s="1643" customFormat="1" customHeight="1" ht="0">
      <c r="A57" s="1315"/>
      <c r="B57" s="1315"/>
      <c r="C57" s="1315"/>
      <c r="D57" s="1315"/>
      <c r="E57" s="1344"/>
      <c r="F57" s="1315"/>
      <c r="G57" s="1315"/>
      <c r="H57" s="1315"/>
      <c r="I57" s="1315"/>
      <c r="J57" s="1315"/>
      <c r="K57" s="1315"/>
      <c r="L57" s="1427"/>
      <c r="M57" s="1322"/>
      <c r="N57" s="1322"/>
      <c r="P57" s="1317"/>
      <c r="Q57" s="1318"/>
      <c r="R57" s="1317"/>
      <c r="S57" s="1323"/>
      <c r="T57" s="1326" t="s">
        <v>230</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1325"/>
      <c r="BZ57" s="1325"/>
      <c r="CA57" s="1325"/>
      <c r="CB57" s="1325"/>
      <c r="CC57" s="1325"/>
      <c r="CD57" s="1325"/>
      <c r="CE57" s="1325"/>
      <c r="CF57" s="1325"/>
      <c r="CG57" s="1325"/>
      <c r="CH57" s="1325"/>
      <c r="CI57" s="1325"/>
      <c r="CJ57" s="1325"/>
      <c r="CK57" s="1325"/>
      <c r="CL57" s="1325"/>
      <c r="CM57" s="1325"/>
      <c r="CN57" s="1325"/>
      <c r="CO57" s="1325"/>
      <c r="CP57" s="1325"/>
      <c r="CQ57" s="1325"/>
      <c r="CR57" s="1325"/>
      <c r="CS57" s="1325"/>
      <c r="CT57" s="2657"/>
      <c r="CU57" s="1325"/>
      <c r="CV57" s="1325"/>
      <c r="CX57" s="790"/>
      <c r="CY57" s="790" t="str">
        <f>IF(T57="","",T57)</f>
        <v>Добавить наименование тарифа</v>
      </c>
      <c r="CZ57" s="790"/>
      <c r="DA57" s="790"/>
      <c r="DB57" s="519">
        <v>0</v>
      </c>
    </row>
    <row customHeight="1" ht="11.549999999999999">
      <c r="M58" s="1161"/>
      <c r="N58" s="1161"/>
      <c r="O58" s="538"/>
      <c r="P58" s="1156"/>
      <c r="Q58" s="1156"/>
      <c r="R58" s="1156"/>
      <c r="S58" s="1156"/>
      <c r="AJ58" s="1636"/>
      <c r="AK58" s="163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636"/>
      <c r="BW58" s="1636"/>
      <c r="BX58" s="1636"/>
      <c r="BY58" s="1636"/>
      <c r="BZ58" s="1636"/>
      <c r="CA58" s="1636"/>
      <c r="CB58" s="1636"/>
      <c r="CC58" s="1636"/>
      <c r="CD58" s="1636"/>
      <c r="CE58" s="1636"/>
      <c r="CF58" s="1636"/>
      <c r="CG58" s="1636"/>
      <c r="CH58" s="1636"/>
      <c r="CI58" s="1636"/>
      <c r="CJ58" s="1636"/>
      <c r="CK58" s="1636"/>
      <c r="CL58" s="1636"/>
      <c r="CM58" s="1636"/>
      <c r="CN58" s="1636"/>
      <c r="CO58" s="1636"/>
      <c r="CP58" s="1636"/>
      <c r="CQ58" s="1636"/>
      <c r="CR58" s="1636"/>
      <c r="CS58" s="1636"/>
      <c r="CT58" s="2650"/>
      <c r="CW58" s="1156"/>
      <c r="CX58" s="1156"/>
      <c r="CY58" s="1156"/>
      <c r="CZ58" s="1156"/>
      <c r="DA58" s="1156"/>
      <c r="DB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386"/>
      <c r="AK59" s="2386"/>
      <c r="AL59" s="2386"/>
      <c r="AM59" s="2386"/>
      <c r="AN59" s="2386"/>
      <c r="AO59" s="2386"/>
      <c r="AP59" s="2386"/>
      <c r="AQ59" s="2386"/>
      <c r="AR59" s="2386"/>
      <c r="AS59" s="2386"/>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386"/>
      <c r="BR59" s="2386"/>
      <c r="BS59" s="2386"/>
      <c r="BT59" s="2386"/>
      <c r="BU59" s="2386"/>
      <c r="BV59" s="2386"/>
      <c r="BW59" s="2386"/>
      <c r="BX59" s="2386"/>
      <c r="BY59" s="2386"/>
      <c r="BZ59" s="2386"/>
      <c r="CA59" s="2386"/>
      <c r="CB59" s="2386"/>
      <c r="CC59" s="2386"/>
      <c r="CD59" s="2386"/>
      <c r="CE59" s="2386"/>
      <c r="CF59" s="2386"/>
      <c r="CG59" s="2386"/>
      <c r="CH59" s="2386"/>
      <c r="CI59" s="2386"/>
      <c r="CJ59" s="2386"/>
      <c r="CK59" s="2386"/>
      <c r="CL59" s="2386"/>
      <c r="CM59" s="2386"/>
      <c r="CN59" s="2386"/>
      <c r="CO59" s="2386"/>
      <c r="CP59" s="2386"/>
      <c r="CQ59" s="2386"/>
      <c r="CR59" s="2386"/>
      <c r="CS59" s="2386"/>
      <c r="CT59" s="2671"/>
      <c r="CU59" s="2286"/>
      <c r="CV59" s="2286"/>
      <c r="DB59" s="1156">
        <v>14</v>
      </c>
    </row>
    <row customHeight="1" ht="14.699999999999998">
      <c r="O60" s="538"/>
      <c r="AJ60" s="1636"/>
      <c r="AK60" s="1636"/>
      <c r="AL60" s="1636"/>
      <c r="AM60" s="1636"/>
      <c r="AN60" s="1636"/>
      <c r="AO60" s="1636"/>
      <c r="AP60" s="1636"/>
      <c r="AQ60" s="1636"/>
      <c r="AR60" s="1636"/>
      <c r="AS60" s="1636"/>
      <c r="AT60" s="1636"/>
      <c r="AU60" s="1636"/>
      <c r="AV60" s="1636"/>
      <c r="AW60" s="1636"/>
      <c r="AX60" s="1636"/>
      <c r="AY60" s="1636"/>
      <c r="AZ60" s="1636"/>
      <c r="BA60" s="1636"/>
      <c r="BB60" s="1636"/>
      <c r="BC60" s="1636"/>
      <c r="BD60" s="1636"/>
      <c r="BE60" s="1636"/>
      <c r="BF60" s="1636"/>
      <c r="BG60" s="1636"/>
      <c r="BH60" s="1636"/>
      <c r="BI60" s="1636"/>
      <c r="BJ60" s="1636"/>
      <c r="BK60" s="1636"/>
      <c r="BL60" s="1636"/>
      <c r="BM60" s="1636"/>
      <c r="BN60" s="1636"/>
      <c r="BO60" s="1636"/>
      <c r="BP60" s="1636"/>
      <c r="BQ60" s="1636"/>
      <c r="BR60" s="1636"/>
      <c r="BS60" s="1636"/>
      <c r="BT60" s="1636"/>
      <c r="BU60" s="1636"/>
      <c r="BV60" s="1636"/>
      <c r="BW60" s="1636"/>
      <c r="BX60" s="1636"/>
      <c r="BY60" s="1636"/>
      <c r="BZ60" s="1636"/>
      <c r="CA60" s="1636"/>
      <c r="CB60" s="1636"/>
      <c r="CC60" s="1636"/>
      <c r="CD60" s="1636"/>
      <c r="CE60" s="1636"/>
      <c r="CF60" s="1636"/>
      <c r="CG60" s="1636"/>
      <c r="CH60" s="1636"/>
      <c r="CI60" s="1636"/>
      <c r="CJ60" s="1636"/>
      <c r="CK60" s="1636"/>
      <c r="CL60" s="1636"/>
      <c r="CM60" s="1636"/>
      <c r="CN60" s="1636"/>
      <c r="CO60" s="1636"/>
      <c r="CP60" s="1636"/>
      <c r="CQ60" s="1636"/>
      <c r="CR60" s="1636"/>
      <c r="CS60" s="1636"/>
      <c r="CT60" s="2650"/>
      <c r="DB60" s="1156">
        <v>14</v>
      </c>
    </row>
    <row customHeight="1" ht="14.699999999999998">
      <c r="O61" s="538"/>
      <c r="S61" s="1254"/>
      <c r="T61" s="2286"/>
      <c r="U61" s="2286"/>
      <c r="V61" s="2286"/>
      <c r="W61" s="2286"/>
      <c r="X61" s="2286"/>
      <c r="Y61" s="2286"/>
      <c r="Z61" s="2286"/>
      <c r="AA61" s="2286"/>
      <c r="AB61" s="2286"/>
      <c r="AC61" s="2286"/>
      <c r="AD61" s="2286"/>
      <c r="AE61" s="2286"/>
      <c r="AF61" s="2286"/>
      <c r="AG61" s="2286"/>
      <c r="AH61" s="2286"/>
      <c r="AI61" s="2286"/>
      <c r="AJ61" s="2386"/>
      <c r="AK61" s="2386"/>
      <c r="AL61" s="2386"/>
      <c r="AM61" s="2386"/>
      <c r="AN61" s="2386"/>
      <c r="AO61" s="2386"/>
      <c r="AP61" s="2386"/>
      <c r="AQ61" s="2386"/>
      <c r="AR61" s="2386"/>
      <c r="AS61" s="2386"/>
      <c r="AT61" s="2386"/>
      <c r="AU61" s="2386"/>
      <c r="AV61" s="2386"/>
      <c r="AW61" s="2386"/>
      <c r="AX61" s="2386"/>
      <c r="AY61" s="2386"/>
      <c r="AZ61" s="2386"/>
      <c r="BA61" s="2386"/>
      <c r="BB61" s="2386"/>
      <c r="BC61" s="2386"/>
      <c r="BD61" s="2386"/>
      <c r="BE61" s="2386"/>
      <c r="BF61" s="2386"/>
      <c r="BG61" s="2386"/>
      <c r="BH61" s="2386"/>
      <c r="BI61" s="2386"/>
      <c r="BJ61" s="2386"/>
      <c r="BK61" s="2386"/>
      <c r="BL61" s="2386"/>
      <c r="BM61" s="2386"/>
      <c r="BN61" s="2386"/>
      <c r="BO61" s="2386"/>
      <c r="BP61" s="2386"/>
      <c r="BQ61" s="2386"/>
      <c r="BR61" s="2386"/>
      <c r="BS61" s="2386"/>
      <c r="BT61" s="2386"/>
      <c r="BU61" s="2386"/>
      <c r="BV61" s="2386"/>
      <c r="BW61" s="2386"/>
      <c r="BX61" s="2386"/>
      <c r="BY61" s="2386"/>
      <c r="BZ61" s="2386"/>
      <c r="CA61" s="2386"/>
      <c r="CB61" s="2386"/>
      <c r="CC61" s="2386"/>
      <c r="CD61" s="2386"/>
      <c r="CE61" s="2386"/>
      <c r="CF61" s="2386"/>
      <c r="CG61" s="2386"/>
      <c r="CH61" s="2386"/>
      <c r="CI61" s="2386"/>
      <c r="CJ61" s="2386"/>
      <c r="CK61" s="2386"/>
      <c r="CL61" s="2386"/>
      <c r="CM61" s="2386"/>
      <c r="CN61" s="2386"/>
      <c r="CO61" s="2386"/>
      <c r="CP61" s="2386"/>
      <c r="CQ61" s="2386"/>
      <c r="CR61" s="2386"/>
      <c r="CS61" s="2386"/>
      <c r="CT61" s="2671"/>
      <c r="CU61" s="2286"/>
      <c r="CV61" s="2286"/>
      <c r="DB61" s="1156">
        <v>14</v>
      </c>
    </row>
    <row customHeight="1" ht="22.5" hidden="1">
      <c r="A62" s="1161" t="s">
        <v>81</v>
      </c>
      <c r="B62" s="1161">
        <v>0</v>
      </c>
      <c r="C62" s="1161">
        <v>0</v>
      </c>
      <c r="D62" s="1161">
        <v>0</v>
      </c>
      <c r="E62" s="1161">
        <v>0</v>
      </c>
      <c r="F62" s="1161">
        <v>0</v>
      </c>
      <c r="G62" s="1161">
        <v>0</v>
      </c>
      <c r="H62" s="1161">
        <v>0</v>
      </c>
      <c r="I62" s="1161">
        <v>0</v>
      </c>
      <c r="J62" s="1161">
        <v>0</v>
      </c>
      <c r="K62" s="1161">
        <v>0</v>
      </c>
      <c r="L62" s="1422">
        <v>0</v>
      </c>
      <c r="M62" s="1363">
        <v>0</v>
      </c>
      <c r="N62" s="1363">
        <v>0</v>
      </c>
      <c r="O62" s="1363">
        <v>0</v>
      </c>
      <c r="P62" s="1352">
        <v>3</v>
      </c>
      <c r="Q62" s="345">
        <v>3</v>
      </c>
      <c r="R62" s="345">
        <v>3</v>
      </c>
      <c r="S62" s="582">
        <v>12</v>
      </c>
      <c r="T62" s="1156">
        <v>35</v>
      </c>
      <c r="U62" s="1156">
        <v>0</v>
      </c>
      <c r="V62" s="1156">
        <v>0</v>
      </c>
      <c r="W62" s="1156">
        <v>0</v>
      </c>
      <c r="X62" s="1156">
        <v>0</v>
      </c>
      <c r="Y62" s="1156">
        <v>0</v>
      </c>
      <c r="Z62" s="1156">
        <v>0</v>
      </c>
      <c r="AA62" s="1156">
        <v>0</v>
      </c>
      <c r="AB62" s="1156">
        <v>0</v>
      </c>
      <c r="AC62" s="1156">
        <v>24</v>
      </c>
      <c r="AD62" s="1156">
        <v>24</v>
      </c>
      <c r="AE62" s="1156">
        <v>24</v>
      </c>
      <c r="AF62" s="1156">
        <v>11</v>
      </c>
      <c r="AG62" s="1156">
        <v>3</v>
      </c>
      <c r="AH62" s="1156">
        <v>11</v>
      </c>
      <c r="AI62" s="1156">
        <v>0</v>
      </c>
      <c r="AJ62" s="1636">
        <v>0</v>
      </c>
      <c r="AK62" s="1636">
        <v>0</v>
      </c>
      <c r="AL62" s="1636">
        <v>0</v>
      </c>
      <c r="AM62" s="1636">
        <v>0</v>
      </c>
      <c r="AN62" s="1636">
        <v>0</v>
      </c>
      <c r="AO62" s="1636">
        <v>0</v>
      </c>
      <c r="AP62" s="1636">
        <v>0</v>
      </c>
      <c r="AQ62" s="1636">
        <v>0</v>
      </c>
      <c r="AR62" s="1636">
        <v>0</v>
      </c>
      <c r="AS62" s="1636">
        <v>0</v>
      </c>
      <c r="AT62" s="1636">
        <v>0</v>
      </c>
      <c r="AU62" s="1636">
        <v>0</v>
      </c>
      <c r="AV62" s="1636">
        <v>0</v>
      </c>
      <c r="AW62" s="1636">
        <v>0</v>
      </c>
      <c r="AX62" s="1636">
        <v>0</v>
      </c>
      <c r="AY62" s="1636">
        <v>0</v>
      </c>
      <c r="AZ62" s="1636">
        <v>0</v>
      </c>
      <c r="BA62" s="1636">
        <v>0</v>
      </c>
      <c r="BB62" s="1636">
        <v>0</v>
      </c>
      <c r="BC62" s="1636">
        <v>0</v>
      </c>
      <c r="BD62" s="1636">
        <v>0</v>
      </c>
      <c r="BE62" s="1636">
        <v>0</v>
      </c>
      <c r="BF62" s="1636">
        <v>0</v>
      </c>
      <c r="BG62" s="1636">
        <v>0</v>
      </c>
      <c r="BH62" s="1636">
        <v>0</v>
      </c>
      <c r="BI62" s="1636">
        <v>0</v>
      </c>
      <c r="BJ62" s="1636">
        <v>0</v>
      </c>
      <c r="BK62" s="1636">
        <v>0</v>
      </c>
      <c r="BL62" s="1636">
        <v>0</v>
      </c>
      <c r="BM62" s="1636">
        <v>0</v>
      </c>
      <c r="BN62" s="1636">
        <v>0</v>
      </c>
      <c r="BO62" s="1636">
        <v>0</v>
      </c>
      <c r="BP62" s="1636">
        <v>0</v>
      </c>
      <c r="BQ62" s="1636">
        <v>0</v>
      </c>
      <c r="BR62" s="1636">
        <v>0</v>
      </c>
      <c r="BS62" s="1636">
        <v>0</v>
      </c>
      <c r="BT62" s="1636">
        <v>0</v>
      </c>
      <c r="BU62" s="1636">
        <v>0</v>
      </c>
      <c r="BV62" s="1636">
        <v>0</v>
      </c>
      <c r="BW62" s="1636">
        <v>0</v>
      </c>
      <c r="BX62" s="1636">
        <v>0</v>
      </c>
      <c r="BY62" s="1636">
        <v>0</v>
      </c>
      <c r="BZ62" s="1636">
        <v>0</v>
      </c>
      <c r="CA62" s="1636">
        <v>0</v>
      </c>
      <c r="CB62" s="1636">
        <v>0</v>
      </c>
      <c r="CC62" s="1636">
        <v>0</v>
      </c>
      <c r="CD62" s="1636">
        <v>0</v>
      </c>
      <c r="CE62" s="1636">
        <v>0</v>
      </c>
      <c r="CF62" s="1636">
        <v>0</v>
      </c>
      <c r="CG62" s="1636">
        <v>0</v>
      </c>
      <c r="CH62" s="1636">
        <v>0</v>
      </c>
      <c r="CI62" s="1636">
        <v>0</v>
      </c>
      <c r="CJ62" s="1636">
        <v>0</v>
      </c>
      <c r="CK62" s="1636">
        <v>0</v>
      </c>
      <c r="CL62" s="1636">
        <v>0</v>
      </c>
      <c r="CM62" s="1636">
        <v>0</v>
      </c>
      <c r="CN62" s="1636">
        <v>0</v>
      </c>
      <c r="CO62" s="1636">
        <v>0</v>
      </c>
      <c r="CP62" s="1636">
        <v>0</v>
      </c>
      <c r="CQ62" s="1636">
        <v>0</v>
      </c>
      <c r="CR62" s="1636">
        <v>0</v>
      </c>
      <c r="CS62" s="1636">
        <v>0</v>
      </c>
      <c r="CT62" s="2650">
        <v>0</v>
      </c>
      <c r="CU62" s="1156">
        <v>4</v>
      </c>
      <c r="CV62" s="1156">
        <v>115</v>
      </c>
      <c r="CW62" s="512">
        <v>10</v>
      </c>
      <c r="CX62" s="512">
        <v>10</v>
      </c>
      <c r="CY62" s="512">
        <v>10</v>
      </c>
      <c r="CZ62" s="512">
        <v>10</v>
      </c>
      <c r="DA62" s="512">
        <v>10</v>
      </c>
      <c r="DB62" s="1156">
        <v>23</v>
      </c>
    </row>
  </sheetData>
  <sheetProtection formatColumns="0" formatRows="0" autoFilter="0" sort="0" insertRows="0" insertColumns="1" deleteRows="0" deleteColumns="0"/>
  <mergeCells count="340">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E41:E56"/>
    <mergeCell ref="V41:AB41"/>
    <mergeCell ref="AC41:CU41"/>
    <mergeCell ref="F42:F55"/>
    <mergeCell ref="V42:AB42"/>
    <mergeCell ref="AC42:CU42"/>
    <mergeCell ref="G43:G54"/>
    <mergeCell ref="Y38:AA38"/>
    <mergeCell ref="AD38:AE38"/>
    <mergeCell ref="AF38:AH38"/>
    <mergeCell ref="Z39:AA39"/>
    <mergeCell ref="H44:H54"/>
    <mergeCell ref="I44:I53"/>
    <mergeCell ref="P44:P53"/>
    <mergeCell ref="V44:AB44"/>
    <mergeCell ref="AC44:CU44"/>
    <mergeCell ref="J45:J48"/>
    <mergeCell ref="AG39:AH39"/>
    <mergeCell ref="Z40:AA40"/>
    <mergeCell ref="AG40:AH40"/>
    <mergeCell ref="K46:K47"/>
    <mergeCell ref="V43:AB43"/>
    <mergeCell ref="AC43:CU43"/>
    <mergeCell ref="T59:CV59"/>
    <mergeCell ref="T61:CV61"/>
    <mergeCell ref="Q45:Q48"/>
    <mergeCell ref="V45:AB45"/>
    <mergeCell ref="AC45:CU45"/>
    <mergeCell ref="AF46:AF47"/>
    <mergeCell ref="AG46:AG47"/>
    <mergeCell ref="CV46:CV47"/>
    <mergeCell ref="AH46:AH47"/>
    <mergeCell ref="AI46:AI47"/>
    <mergeCell ref="AI50:AI51"/>
    <mergeCell ref="K50:K51"/>
    <mergeCell ref="Y50:Y51"/>
    <mergeCell ref="Z50:Z51"/>
    <mergeCell ref="AA50:AA51"/>
    <mergeCell ref="AB50:AB51"/>
    <mergeCell ref="J49:J52"/>
    <mergeCell ref="Q49:Q52"/>
    <mergeCell ref="V49:AB49"/>
    <mergeCell ref="AC49:CU49"/>
    <mergeCell ref="CV50:CV51"/>
    <mergeCell ref="AG50:AG51"/>
    <mergeCell ref="AH50:AH51"/>
    <mergeCell ref="AF50:AF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50:BH51"/>
    <mergeCell ref="BI50:BI51"/>
    <mergeCell ref="BJ50:BJ51"/>
    <mergeCell ref="BK50:BK51"/>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50:BO51"/>
    <mergeCell ref="BP50:BP51"/>
    <mergeCell ref="BQ50:BQ51"/>
    <mergeCell ref="BR50:BR51"/>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0:BV51"/>
    <mergeCell ref="BW50:BW51"/>
    <mergeCell ref="BX50:BX51"/>
    <mergeCell ref="BY50:BY51"/>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0:CC51"/>
    <mergeCell ref="CD50:CD51"/>
    <mergeCell ref="CE50:CE51"/>
    <mergeCell ref="CF50:CF51"/>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50:CJ51"/>
    <mergeCell ref="CK50:CK51"/>
    <mergeCell ref="CL50:CL51"/>
    <mergeCell ref="CM50:CM51"/>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 ref="CQ50:CQ51"/>
    <mergeCell ref="CR50:CR51"/>
    <mergeCell ref="CS50:CS51"/>
    <mergeCell ref="CT50:CT51"/>
  </mergeCells>
  <dataValidations count="8">
    <dataValidation type="list" allowBlank="1" showInputMessage="1" errorTitle="Ошибка" error="Выберите значение из списка" prompt="Выберите значение из списка" sqref="V983085:CU983085 V65581:CU65581 V131117:CU131117 V196653:CU196653 V262189:CU262189 V327725:CU327725 V393261:CU393261 V458797:CU458797 V524333:CU524333 V589869:CU589869 V655405:CU655405 V720941:CU720941 V786477:CU786477 V852013:CU852013 V917549:CU917549">
      <formula1>kind_of_cons</formula1>
    </dataValidation>
    <dataValidation allowBlank="1" sqref="S131120:CV131126 S196656:CV196662 S262192:CV262198 S327728:CV327734 S393264:CV393270 S458800:CV458806 S524336:CV524342 S589872:CV589878 S655408:CV655414 S720944:CV720950 S786480:CV786486 S852016:CV852022 S917552:CV917558 S983088:CV983094 S65584:CV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T524334 AI196654:CT196654 AI589870:CT589870 AI655406:CT655406 AI15 AI720942:CT720942 AI786478:CT786478 AI852014:CT852014 AI917550:CT917550 AI983086:CT983086 AI65582:CT65582 AI131118:CT131118 AI458798:CT458798 AI262190:CT262190 AI7 AN7 AP7 AU7 AW7 BB7 BD7 BI7 BK7 BP7 BR7 BW7 BY7 CD7 CF7 CK7 CM7 CR7 CT7 AG46 AI327726:CT327726 AG15 AG7 Z7 AB7 AI393262:CT393262 AI46 AN46 AP46 AU46 AW46 BB46 BD46 BI46 BK46 BP46 BR46 BW46 BY46 CD46 CF46 CK46 CM46 CR46 CT46 Z46 AB46 Z50 AB50 AG50 AI50 AN50 AP50 AU50 AW50 BB50 BD50 BI50 BK50 BP50 BR50 BW50 BY50 CD50 CF50 CK50 CM50 CR50 CT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AT7 AV7 AT46 AV46 AT50 AV50 BA7 BC7 BA46 BC46 BA50 BC50 BH7 BJ7 BH46 BJ46 BH50 BJ50 BO7 BQ7 BO46 BQ46 BO50 BQ50 BV7 BX7 BV46 BX46 BV50 BX50 CC7 CE7 CC46 CE46 CC50 CE50 CJ7 CL7 CJ46 CL46 CJ50 CL50 CQ7 CS7 CQ46 CS46 CQ50 CS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CV65576:CV65583 CV131112:CV131119 CV196648:CV196655 CV262184:CV262191 CV327720:CV327727 CV393256:CV393263 CV458792:CV458799 CV524328:CV524335 CV589864:CV589871 CV655400:CV655407 CV720936:CV720943 CV786472:CV786479 CV852008:CV852015 CV917544:CV917551 CV983080:CV983087 T46 T7 AC5:AI5 CU5 AC44:AI44 CU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AS8 AS47 AS51 AZ8 AZ47 AZ51 BG8 BG47 BG51 BN8 BN47 BN51 BU8 BU47 BU51 CB8 CB47 CB51 CI8 CI47 CI51 CP8 CP47 CP5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5EC78-4B72-037B-37D3-0.35F815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45777.66818287037</v>
      </c>
      <c r="W28" s="2265"/>
      <c r="X28" s="2265"/>
      <c r="Y28" s="2265"/>
      <c r="Z28" s="2265"/>
      <c r="AA28" s="2265"/>
      <c r="AB28" s="327"/>
      <c r="AC28" s="2265" t="str">
        <f>IF(TITLE_DATE_PR_CHANGE="",IF(TITLE_DATE_PR="","",TITLE_DATE_PR),TITLE_DATE_PR_CHANGE)</f>
        <v>45777.66818287037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549</v>
      </c>
      <c r="W29" s="2252"/>
      <c r="X29" s="2252"/>
      <c r="Y29" s="2252"/>
      <c r="Z29" s="2252"/>
      <c r="AA29" s="2252"/>
      <c r="AB29" s="327"/>
      <c r="AC29" s="2252" t="str">
        <f>IF(TITLE_NUMBER_PR_CHANGE="",IF(TITLE_NUMBER_PR="","",TITLE_NUMBER_PR),TITLE_NUMBER_PR_CHANGE)</f>
        <v>549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45777.66818287037</v>
      </c>
      <c r="W32" s="2265"/>
      <c r="X32" s="2265"/>
      <c r="Y32" s="2265"/>
      <c r="Z32" s="2265"/>
      <c r="AA32" s="2265"/>
      <c r="AB32" s="327"/>
      <c r="AC32" s="2265" t="str">
        <f>IF(TITLE_DATE_PR_CHANGE="",IF(TITLE_DATE_PR="","",TITLE_DATE_PR),TITLE_DATE_PR_CHANGE)</f>
        <v>45777.66818287037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549</v>
      </c>
      <c r="W33" s="2252"/>
      <c r="X33" s="2252"/>
      <c r="Y33" s="2252"/>
      <c r="Z33" s="2252"/>
      <c r="AA33" s="2252"/>
      <c r="AB33" s="327"/>
      <c r="AC33" s="2252" t="str">
        <f>IF(TITLE_NUMBER_PR_CHANGE="",IF(TITLE_NUMBER_PR="","",TITLE_NUMBER_PR),TITLE_NUMBER_PR_CHANGE)</f>
        <v>549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135</v>
      </c>
      <c r="C39" s="1371" t="s">
        <v>136</v>
      </c>
      <c r="D39" s="1371" t="s">
        <v>137</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228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785CA-0865-897B-4686-0.8A35B2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45777.66818287037</v>
      </c>
      <c r="W28" s="2265"/>
      <c r="X28" s="2265"/>
      <c r="Y28" s="2265"/>
      <c r="Z28" s="2265"/>
      <c r="AA28" s="2265"/>
      <c r="AB28" s="327"/>
      <c r="AC28" s="2265" t="str">
        <f>IF(TITLE_DATE_PR_CHANGE="",IF(TITLE_DATE_PR="","",TITLE_DATE_PR),TITLE_DATE_PR_CHANGE)</f>
        <v>45777.66818287037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549</v>
      </c>
      <c r="W29" s="2252"/>
      <c r="X29" s="2252"/>
      <c r="Y29" s="2252"/>
      <c r="Z29" s="2252"/>
      <c r="AA29" s="2252"/>
      <c r="AB29" s="327"/>
      <c r="AC29" s="2252" t="str">
        <f>IF(TITLE_NUMBER_PR_CHANGE="",IF(TITLE_NUMBER_PR="","",TITLE_NUMBER_PR),TITLE_NUMBER_PR_CHANGE)</f>
        <v>549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45777.66818287037</v>
      </c>
      <c r="W32" s="2265"/>
      <c r="X32" s="2265"/>
      <c r="Y32" s="2265"/>
      <c r="Z32" s="2265"/>
      <c r="AA32" s="2265"/>
      <c r="AB32" s="327"/>
      <c r="AC32" s="2265" t="str">
        <f>IF(TITLE_DATE_PR_CHANGE="",IF(TITLE_DATE_PR="","",TITLE_DATE_PR),TITLE_DATE_PR_CHANGE)</f>
        <v>45777.66818287037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549</v>
      </c>
      <c r="W33" s="2252"/>
      <c r="X33" s="2252"/>
      <c r="Y33" s="2252"/>
      <c r="Z33" s="2252"/>
      <c r="AA33" s="2252"/>
      <c r="AB33" s="327"/>
      <c r="AC33" s="2252" t="str">
        <f>IF(TITLE_NUMBER_PR_CHANGE="",IF(TITLE_NUMBER_PR="","",TITLE_NUMBER_PR),TITLE_NUMBER_PR_CHANGE)</f>
        <v>549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135</v>
      </c>
      <c r="C39" s="1371" t="s">
        <v>136</v>
      </c>
      <c r="D39" s="1371" t="s">
        <v>137</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90E8-B4B5-D20F-116F-0.3824F0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45777.66818287037</v>
      </c>
      <c r="W28" s="2265"/>
      <c r="X28" s="2265"/>
      <c r="Y28" s="2265"/>
      <c r="Z28" s="2265"/>
      <c r="AA28" s="2265"/>
      <c r="AB28" s="327"/>
      <c r="AC28" s="2265" t="str">
        <f>IF(TITLE_DATE_PR_CHANGE="",IF(TITLE_DATE_PR="","",TITLE_DATE_PR),TITLE_DATE_PR_CHANGE)</f>
        <v>45777.66818287037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549</v>
      </c>
      <c r="W29" s="2252"/>
      <c r="X29" s="2252"/>
      <c r="Y29" s="2252"/>
      <c r="Z29" s="2252"/>
      <c r="AA29" s="2252"/>
      <c r="AB29" s="327"/>
      <c r="AC29" s="2252" t="str">
        <f>IF(TITLE_NUMBER_PR_CHANGE="",IF(TITLE_NUMBER_PR="","",TITLE_NUMBER_PR),TITLE_NUMBER_PR_CHANGE)</f>
        <v>549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45777.66818287037</v>
      </c>
      <c r="W32" s="2265"/>
      <c r="X32" s="2265"/>
      <c r="Y32" s="2265"/>
      <c r="Z32" s="2265"/>
      <c r="AA32" s="2265"/>
      <c r="AB32" s="327"/>
      <c r="AC32" s="2265" t="str">
        <f>IF(TITLE_DATE_PR_CHANGE="",IF(TITLE_DATE_PR="","",TITLE_DATE_PR),TITLE_DATE_PR_CHANGE)</f>
        <v>45777.66818287037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549</v>
      </c>
      <c r="W33" s="2252"/>
      <c r="X33" s="2252"/>
      <c r="Y33" s="2252"/>
      <c r="Z33" s="2252"/>
      <c r="AA33" s="2252"/>
      <c r="AB33" s="327"/>
      <c r="AC33" s="2252" t="str">
        <f>IF(TITLE_NUMBER_PR_CHANGE="",IF(TITLE_NUMBER_PR="","",TITLE_NUMBER_PR),TITLE_NUMBER_PR_CHANGE)</f>
        <v>549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135</v>
      </c>
      <c r="C39" s="1371" t="s">
        <v>136</v>
      </c>
      <c r="D39" s="1371" t="s">
        <v>137</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85397-6404-76CD-709C-0.FAC60C8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228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229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469</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45777.66818287037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549</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45777.66818287037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549</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302</v>
      </c>
      <c r="T36" s="2128"/>
      <c r="U36" s="2128"/>
      <c r="V36" s="2128"/>
      <c r="W36" s="2128"/>
      <c r="X36" s="2128"/>
      <c r="Y36" s="2128"/>
      <c r="Z36" s="2128"/>
      <c r="AA36" s="2176"/>
      <c r="AB36" s="2176"/>
      <c r="AC36" s="2176"/>
      <c r="AD36" s="2128"/>
      <c r="AE36" s="2128"/>
      <c r="AF36" s="2128"/>
      <c r="AG36" s="2128"/>
      <c r="AH36" s="2128"/>
      <c r="AI36" s="2128"/>
      <c r="AJ36" s="2128"/>
      <c r="AK36" s="2128" t="s">
        <v>303</v>
      </c>
      <c r="AQ36" s="1632">
        <v>14</v>
      </c>
    </row>
    <row customHeight="1" ht="14.699999999999998">
      <c r="Q37" s="292"/>
      <c r="R37" s="377"/>
      <c r="S37" s="2274" t="s">
        <v>87</v>
      </c>
      <c r="T37" s="2210" t="s">
        <v>501</v>
      </c>
      <c r="U37" s="338"/>
      <c r="V37" s="2276"/>
      <c r="W37" s="2276"/>
      <c r="X37" s="2276"/>
      <c r="Y37" s="2276"/>
      <c r="Z37" s="2276"/>
      <c r="AA37" s="2210" t="s">
        <v>430</v>
      </c>
      <c r="AB37" s="2209" t="s">
        <v>502</v>
      </c>
      <c r="AC37" s="2209" t="s">
        <v>473</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476</v>
      </c>
      <c r="W38" s="2128"/>
      <c r="X38" s="2295" t="s">
        <v>436</v>
      </c>
      <c r="Y38" s="2314"/>
      <c r="Z38" s="2314"/>
      <c r="AA38" s="2210"/>
      <c r="AB38" s="2209"/>
      <c r="AC38" s="2209"/>
      <c r="AD38" s="2104" t="s">
        <v>476</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437</v>
      </c>
      <c r="F40" s="1311" t="s">
        <v>438</v>
      </c>
      <c r="G40" s="1311" t="s">
        <v>439</v>
      </c>
      <c r="H40" s="1311" t="s">
        <v>440</v>
      </c>
      <c r="I40" s="1311" t="s">
        <v>441</v>
      </c>
      <c r="J40" s="1311" t="s">
        <v>442</v>
      </c>
      <c r="K40" s="1311" t="s">
        <v>443</v>
      </c>
      <c r="L40" s="1311" t="s">
        <v>418</v>
      </c>
      <c r="Q40" s="292"/>
      <c r="R40" s="377"/>
      <c r="S40" s="2274"/>
      <c r="T40" s="2210"/>
      <c r="U40" s="303"/>
      <c r="V40" s="1951" t="s">
        <v>477</v>
      </c>
      <c r="W40" s="1951" t="s">
        <v>478</v>
      </c>
      <c r="X40" s="1939" t="s">
        <v>446</v>
      </c>
      <c r="Y40" s="2271" t="s">
        <v>447</v>
      </c>
      <c r="Z40" s="2321"/>
      <c r="AA40" s="2210"/>
      <c r="AB40" s="2209"/>
      <c r="AC40" s="2209"/>
      <c r="AD40" s="1969" t="s">
        <v>477</v>
      </c>
      <c r="AE40" s="1960" t="s">
        <v>478</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400</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402</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404</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228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229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229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1808F-E344-6293-5639-0.7E97B2B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229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508</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45777.66818287037</v>
      </c>
      <c r="W32" s="2265"/>
      <c r="X32" s="2265"/>
      <c r="Y32" s="2265"/>
      <c r="Z32" s="2265"/>
      <c r="AA32" s="2265"/>
      <c r="AB32" s="2265"/>
      <c r="AC32" s="327"/>
      <c r="AD32" s="2265" t="str">
        <f>IF(TITLE_DATE_PR_CHANGE="",IF(TITLE_DATE_PR="","",TITLE_DATE_PR),TITLE_DATE_PR_CHANGE)</f>
        <v>45777.66818287037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549</v>
      </c>
      <c r="W33" s="2252"/>
      <c r="X33" s="2252"/>
      <c r="Y33" s="2252"/>
      <c r="Z33" s="2252"/>
      <c r="AA33" s="2252"/>
      <c r="AB33" s="2252"/>
      <c r="AC33" s="327"/>
      <c r="AD33" s="2252" t="str">
        <f>IF(TITLE_NUMBER_PR_CHANGE="",IF(TITLE_NUMBER_PR="","",TITLE_NUMBER_PR),TITLE_NUMBER_PR_CHANGE)</f>
        <v>549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45777.66818287037</v>
      </c>
      <c r="W36" s="2265"/>
      <c r="X36" s="2265"/>
      <c r="Y36" s="2265"/>
      <c r="Z36" s="2265"/>
      <c r="AA36" s="2265"/>
      <c r="AB36" s="2265"/>
      <c r="AC36" s="327"/>
      <c r="AD36" s="2265" t="str">
        <f>IF(TITLE_DATE_PR_CHANGE="",IF(TITLE_DATE_PR="","",TITLE_DATE_PR),TITLE_DATE_PR_CHANGE)</f>
        <v>45777.66818287037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549</v>
      </c>
      <c r="W37" s="2252"/>
      <c r="X37" s="2252"/>
      <c r="Y37" s="2252"/>
      <c r="Z37" s="2252"/>
      <c r="AA37" s="2252"/>
      <c r="AB37" s="2252"/>
      <c r="AC37" s="327"/>
      <c r="AD37" s="2252" t="str">
        <f>IF(TITLE_NUMBER_PR_CHANGE="",IF(TITLE_NUMBER_PR="","",TITLE_NUMBER_PR),TITLE_NUMBER_PR_CHANGE)</f>
        <v>549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509</v>
      </c>
      <c r="U41" s="302"/>
      <c r="V41" s="2275" t="s">
        <v>429</v>
      </c>
      <c r="W41" s="2276"/>
      <c r="X41" s="2276"/>
      <c r="Y41" s="2276"/>
      <c r="Z41" s="2276"/>
      <c r="AA41" s="2276"/>
      <c r="AB41" s="2277"/>
      <c r="AC41" s="2278" t="s">
        <v>430</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437</v>
      </c>
      <c r="F44" s="1365" t="s">
        <v>438</v>
      </c>
      <c r="G44" s="1365" t="s">
        <v>439</v>
      </c>
      <c r="H44" s="1365" t="s">
        <v>440</v>
      </c>
      <c r="I44" s="1365" t="s">
        <v>441</v>
      </c>
      <c r="J44" s="1365" t="s">
        <v>442</v>
      </c>
      <c r="K44" s="1365" t="s">
        <v>443</v>
      </c>
      <c r="L44" s="1365" t="s">
        <v>418</v>
      </c>
      <c r="Q44" s="292"/>
      <c r="R44" s="377"/>
      <c r="S44" s="2274"/>
      <c r="T44" s="2210"/>
      <c r="U44" s="303"/>
      <c r="V44" s="1449" t="s">
        <v>477</v>
      </c>
      <c r="W44" s="1449" t="s">
        <v>478</v>
      </c>
      <c r="X44" s="1449" t="s">
        <v>477</v>
      </c>
      <c r="Y44" s="1449" t="s">
        <v>478</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248</v>
      </c>
      <c r="B47" s="1364" t="s">
        <v>249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43.050000000000004">
      <c r="A48" s="1364" t="s">
        <v>248</v>
      </c>
      <c r="B48" s="1364" t="s">
        <v>249</v>
      </c>
      <c r="C48" s="1364" t="s">
        <v>250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248</v>
      </c>
      <c r="B49" s="1344" t="s">
        <v>249</v>
      </c>
      <c r="C49" s="1344" t="s">
        <v>250</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248</v>
      </c>
      <c r="B50" s="1344" t="s">
        <v>249</v>
      </c>
      <c r="C50" s="1344" t="s">
        <v>250</v>
      </c>
      <c r="D50" s="1344" t="s">
        <v>517</v>
      </c>
      <c r="E50" s="2260"/>
      <c r="F50" s="2260"/>
      <c r="G50" s="2260"/>
      <c r="H50" s="2260"/>
      <c r="I50" s="2257" t="str">
        <f>S49&amp;".1"</f>
        <v>.1</v>
      </c>
      <c r="J50" s="1344"/>
      <c r="K50" s="1344"/>
      <c r="L50" s="1347" t="s">
        <v>405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248</v>
      </c>
      <c r="B51" s="1344" t="s">
        <v>249</v>
      </c>
      <c r="C51" s="1344" t="s">
        <v>250</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248</v>
      </c>
      <c r="B52" s="1364" t="s">
        <v>249</v>
      </c>
      <c r="C52" s="1364" t="s">
        <v>250</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248</v>
      </c>
      <c r="B56" s="1364" t="s">
        <v>249</v>
      </c>
      <c r="C56" s="1364" t="s">
        <v>250</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248</v>
      </c>
      <c r="B57" s="1364" t="s">
        <v>249</v>
      </c>
      <c r="C57" s="1364" t="s">
        <v>250</v>
      </c>
      <c r="D57" s="1364" t="s">
        <v>517</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248</v>
      </c>
      <c r="B58" s="1344" t="s">
        <v>249</v>
      </c>
      <c r="C58" s="1344" t="s">
        <v>250</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248</v>
      </c>
      <c r="B59" s="1344" t="s">
        <v>249</v>
      </c>
      <c r="C59" s="1344" t="s">
        <v>250</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248</v>
      </c>
      <c r="B60" s="1344" t="s">
        <v>249</v>
      </c>
      <c r="C60" s="1344" t="s">
        <v>250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248</v>
      </c>
      <c r="B61" s="1344" t="s">
        <v>249</v>
      </c>
      <c r="C61" s="1315"/>
      <c r="D61" s="1315"/>
      <c r="E61" s="2260"/>
      <c r="F61" s="2259"/>
      <c r="G61" s="1315"/>
      <c r="H61" s="1315"/>
      <c r="I61" s="1315"/>
      <c r="J61" s="1315"/>
      <c r="K61" s="1315"/>
      <c r="L61" s="1465"/>
      <c r="M61" s="1322"/>
      <c r="N61" s="1322"/>
      <c r="P61" s="1317"/>
      <c r="Q61" s="1318"/>
      <c r="R61" s="1317"/>
      <c r="S61" s="1323"/>
      <c r="T61" s="1326" t="s">
        <v>228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248</v>
      </c>
      <c r="B62" s="1344"/>
      <c r="C62" s="1344"/>
      <c r="D62" s="1344"/>
      <c r="E62" s="2259"/>
      <c r="F62" s="1344"/>
      <c r="G62" s="1344"/>
      <c r="H62" s="1344"/>
      <c r="I62" s="1344"/>
      <c r="J62" s="1344"/>
      <c r="K62" s="1344"/>
      <c r="L62" s="1347"/>
      <c r="M62" s="1322"/>
      <c r="N62" s="1322"/>
      <c r="O62" s="519"/>
      <c r="P62" s="381"/>
      <c r="Q62" s="1345"/>
      <c r="R62" s="381"/>
      <c r="S62" s="1323"/>
      <c r="T62" s="1326" t="s">
        <v>229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F5914-331C-6BD7-CBF6-0.F1F86E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45777.66818287037</v>
      </c>
      <c r="W28" s="2265"/>
      <c r="X28" s="2265"/>
      <c r="Y28" s="2265"/>
      <c r="Z28" s="2265"/>
      <c r="AA28" s="2265"/>
      <c r="AB28" s="327"/>
      <c r="AC28" s="2265" t="str">
        <f>IF(TITLE_DATE_PR_CHANGE="",IF(TITLE_DATE_PR="","",TITLE_DATE_PR),TITLE_DATE_PR_CHANGE)</f>
        <v>45777.66818287037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549</v>
      </c>
      <c r="W29" s="2252"/>
      <c r="X29" s="2252"/>
      <c r="Y29" s="2252"/>
      <c r="Z29" s="2252"/>
      <c r="AA29" s="2252"/>
      <c r="AB29" s="327"/>
      <c r="AC29" s="2252" t="str">
        <f>IF(TITLE_NUMBER_PR_CHANGE="",IF(TITLE_NUMBER_PR="","",TITLE_NUMBER_PR),TITLE_NUMBER_PR_CHANGE)</f>
        <v>549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45777.66818287037</v>
      </c>
      <c r="W32" s="2265"/>
      <c r="X32" s="2265"/>
      <c r="Y32" s="2265"/>
      <c r="Z32" s="2265"/>
      <c r="AA32" s="2265"/>
      <c r="AB32" s="327"/>
      <c r="AC32" s="2265" t="str">
        <f>IF(TITLE_DATE_PR_CHANGE="",IF(TITLE_DATE_PR="","",TITLE_DATE_PR),TITLE_DATE_PR_CHANGE)</f>
        <v>45777.66818287037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549</v>
      </c>
      <c r="W33" s="2252"/>
      <c r="X33" s="2252"/>
      <c r="Y33" s="2252"/>
      <c r="Z33" s="2252"/>
      <c r="AA33" s="2252"/>
      <c r="AB33" s="327"/>
      <c r="AC33" s="2252" t="str">
        <f>IF(TITLE_NUMBER_PR_CHANGE="",IF(TITLE_NUMBER_PR="","",TITLE_NUMBER_PR),TITLE_NUMBER_PR_CHANGE)</f>
        <v>549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135</v>
      </c>
      <c r="C39" s="1371" t="s">
        <v>136</v>
      </c>
      <c r="D39" s="1371" t="s">
        <v>137</v>
      </c>
      <c r="E39" s="1365" t="s">
        <v>437</v>
      </c>
      <c r="F39" s="1365" t="s">
        <v>438</v>
      </c>
      <c r="G39" s="1365" t="s">
        <v>439</v>
      </c>
      <c r="H39" s="1365"/>
      <c r="I39" s="1365" t="s">
        <v>490</v>
      </c>
      <c r="J39" s="1365" t="s">
        <v>442</v>
      </c>
      <c r="K39" s="1365" t="s">
        <v>491</v>
      </c>
      <c r="L39" s="1365" t="s">
        <v>418</v>
      </c>
      <c r="Q39" s="377"/>
      <c r="R39" s="377"/>
      <c r="S39" s="2274"/>
      <c r="T39" s="2210"/>
      <c r="U39" s="303"/>
      <c r="V39" s="1484" t="s">
        <v>520</v>
      </c>
      <c r="W39" s="1223" t="s">
        <v>521</v>
      </c>
      <c r="X39" s="1223" t="s">
        <v>494</v>
      </c>
      <c r="Y39" s="1490" t="s">
        <v>446</v>
      </c>
      <c r="Z39" s="2271" t="s">
        <v>447</v>
      </c>
      <c r="AA39" s="2272"/>
      <c r="AB39" s="2280"/>
      <c r="AC39" s="1484" t="s">
        <v>520</v>
      </c>
      <c r="AD39" s="1223" t="s">
        <v>521</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522</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522</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268</v>
      </c>
      <c r="B46" s="1364" t="s">
        <v>269</v>
      </c>
      <c r="C46" s="1364" t="s">
        <v>270</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522</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522</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522</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228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229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B6F43-B8C3-566C-EDF8-0.D50F94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45777.66818287037</v>
      </c>
      <c r="W28" s="2265"/>
      <c r="X28" s="2265"/>
      <c r="Y28" s="2265"/>
      <c r="Z28" s="2265"/>
      <c r="AA28" s="2265"/>
      <c r="AB28" s="327"/>
      <c r="AC28" s="2265" t="str">
        <f>IF(TITLE_DATE_PR_CHANGE="",IF(TITLE_DATE_PR="","",TITLE_DATE_PR),TITLE_DATE_PR_CHANGE)</f>
        <v>45777.66818287037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549</v>
      </c>
      <c r="W29" s="2252"/>
      <c r="X29" s="2252"/>
      <c r="Y29" s="2252"/>
      <c r="Z29" s="2252"/>
      <c r="AA29" s="2252"/>
      <c r="AB29" s="327"/>
      <c r="AC29" s="2252" t="str">
        <f>IF(TITLE_NUMBER_PR_CHANGE="",IF(TITLE_NUMBER_PR="","",TITLE_NUMBER_PR),TITLE_NUMBER_PR_CHANGE)</f>
        <v>549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45777.66818287037</v>
      </c>
      <c r="W32" s="2265"/>
      <c r="X32" s="2265"/>
      <c r="Y32" s="2265"/>
      <c r="Z32" s="2265"/>
      <c r="AA32" s="2265"/>
      <c r="AB32" s="327"/>
      <c r="AC32" s="2265" t="str">
        <f>IF(TITLE_DATE_PR_CHANGE="",IF(TITLE_DATE_PR="","",TITLE_DATE_PR),TITLE_DATE_PR_CHANGE)</f>
        <v>45777.66818287037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549</v>
      </c>
      <c r="W33" s="2252"/>
      <c r="X33" s="2252"/>
      <c r="Y33" s="2252"/>
      <c r="Z33" s="2252"/>
      <c r="AA33" s="2252"/>
      <c r="AB33" s="327"/>
      <c r="AC33" s="2252" t="str">
        <f>IF(TITLE_NUMBER_PR_CHANGE="",IF(TITLE_NUMBER_PR="","",TITLE_NUMBER_PR),TITLE_NUMBER_PR_CHANGE)</f>
        <v>549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135</v>
      </c>
      <c r="C39" s="1371" t="s">
        <v>136</v>
      </c>
      <c r="D39" s="1371" t="s">
        <v>137</v>
      </c>
      <c r="E39" s="1365" t="s">
        <v>437</v>
      </c>
      <c r="F39" s="1365" t="s">
        <v>438</v>
      </c>
      <c r="G39" s="1365" t="s">
        <v>439</v>
      </c>
      <c r="H39" s="1365"/>
      <c r="I39" s="1365" t="s">
        <v>490</v>
      </c>
      <c r="J39" s="1365" t="s">
        <v>442</v>
      </c>
      <c r="K39" s="1365" t="s">
        <v>491</v>
      </c>
      <c r="L39" s="1365" t="s">
        <v>418</v>
      </c>
      <c r="Q39" s="377"/>
      <c r="R39" s="377"/>
      <c r="S39" s="2274"/>
      <c r="T39" s="2210"/>
      <c r="U39" s="303"/>
      <c r="V39" s="1484" t="s">
        <v>520</v>
      </c>
      <c r="W39" s="1223" t="s">
        <v>521</v>
      </c>
      <c r="X39" s="1223" t="s">
        <v>494</v>
      </c>
      <c r="Y39" s="1490" t="s">
        <v>446</v>
      </c>
      <c r="Z39" s="2271" t="s">
        <v>447</v>
      </c>
      <c r="AA39" s="2272"/>
      <c r="AB39" s="2280"/>
      <c r="AC39" s="1484" t="s">
        <v>520</v>
      </c>
      <c r="AD39" s="1223" t="s">
        <v>521</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523</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523</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273</v>
      </c>
      <c r="B46" s="1364" t="s">
        <v>274</v>
      </c>
      <c r="C46" s="1364" t="s">
        <v>275</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523</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523</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523</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5670D-07C8-25DB-616B-0.3BD0454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229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508</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45777.66818287037</v>
      </c>
      <c r="W32" s="2265"/>
      <c r="X32" s="2265"/>
      <c r="Y32" s="2265"/>
      <c r="Z32" s="2265"/>
      <c r="AA32" s="2265"/>
      <c r="AB32" s="2265"/>
      <c r="AC32" s="327"/>
      <c r="AD32" s="2265" t="str">
        <f>IF(TITLE_DATE_PR_CHANGE="",IF(TITLE_DATE_PR="","",TITLE_DATE_PR),TITLE_DATE_PR_CHANGE)</f>
        <v>45777.66818287037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549</v>
      </c>
      <c r="W33" s="2252"/>
      <c r="X33" s="2252"/>
      <c r="Y33" s="2252"/>
      <c r="Z33" s="2252"/>
      <c r="AA33" s="2252"/>
      <c r="AB33" s="2252"/>
      <c r="AC33" s="327"/>
      <c r="AD33" s="2252" t="str">
        <f>IF(TITLE_NUMBER_PR_CHANGE="",IF(TITLE_NUMBER_PR="","",TITLE_NUMBER_PR),TITLE_NUMBER_PR_CHANGE)</f>
        <v>549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45777.66818287037</v>
      </c>
      <c r="W36" s="2265"/>
      <c r="X36" s="2265"/>
      <c r="Y36" s="2265"/>
      <c r="Z36" s="2265"/>
      <c r="AA36" s="2265"/>
      <c r="AB36" s="2265"/>
      <c r="AC36" s="327"/>
      <c r="AD36" s="2265" t="str">
        <f>IF(TITLE_DATE_PR_CHANGE="",IF(TITLE_DATE_PR="","",TITLE_DATE_PR),TITLE_DATE_PR_CHANGE)</f>
        <v>45777.66818287037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549</v>
      </c>
      <c r="W37" s="2252"/>
      <c r="X37" s="2252"/>
      <c r="Y37" s="2252"/>
      <c r="Z37" s="2252"/>
      <c r="AA37" s="2252"/>
      <c r="AB37" s="2252"/>
      <c r="AC37" s="327"/>
      <c r="AD37" s="2252" t="str">
        <f>IF(TITLE_NUMBER_PR_CHANGE="",IF(TITLE_NUMBER_PR="","",TITLE_NUMBER_PR),TITLE_NUMBER_PR_CHANGE)</f>
        <v>549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509</v>
      </c>
      <c r="U41" s="302"/>
      <c r="V41" s="2275" t="s">
        <v>429</v>
      </c>
      <c r="W41" s="2276"/>
      <c r="X41" s="2276"/>
      <c r="Y41" s="2276"/>
      <c r="Z41" s="2276"/>
      <c r="AA41" s="2276"/>
      <c r="AB41" s="2277"/>
      <c r="AC41" s="2278" t="s">
        <v>430</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437</v>
      </c>
      <c r="F44" s="1365" t="s">
        <v>438</v>
      </c>
      <c r="G44" s="1365" t="s">
        <v>439</v>
      </c>
      <c r="H44" s="1365" t="s">
        <v>440</v>
      </c>
      <c r="I44" s="1365" t="s">
        <v>441</v>
      </c>
      <c r="J44" s="1365" t="s">
        <v>442</v>
      </c>
      <c r="K44" s="1365" t="s">
        <v>443</v>
      </c>
      <c r="L44" s="1365" t="s">
        <v>418</v>
      </c>
      <c r="Q44" s="292"/>
      <c r="R44" s="377"/>
      <c r="S44" s="2274"/>
      <c r="T44" s="2210"/>
      <c r="U44" s="303"/>
      <c r="V44" s="1480" t="s">
        <v>477</v>
      </c>
      <c r="W44" s="1480" t="s">
        <v>478</v>
      </c>
      <c r="X44" s="1480" t="s">
        <v>477</v>
      </c>
      <c r="Y44" s="1480" t="s">
        <v>478</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278</v>
      </c>
      <c r="B47" s="1364" t="s">
        <v>279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278</v>
      </c>
      <c r="B48" s="1364" t="s">
        <v>279</v>
      </c>
      <c r="C48" s="1364" t="s">
        <v>280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278</v>
      </c>
      <c r="B49" s="1344" t="s">
        <v>279</v>
      </c>
      <c r="C49" s="1344" t="s">
        <v>280</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278</v>
      </c>
      <c r="B50" s="1344" t="s">
        <v>279</v>
      </c>
      <c r="C50" s="1344" t="s">
        <v>280</v>
      </c>
      <c r="D50" s="1344" t="s">
        <v>531</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278</v>
      </c>
      <c r="B51" s="1344" t="s">
        <v>279</v>
      </c>
      <c r="C51" s="1344" t="s">
        <v>280</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278</v>
      </c>
      <c r="B52" s="1364" t="s">
        <v>279</v>
      </c>
      <c r="C52" s="1364" t="s">
        <v>280</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278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278</v>
      </c>
      <c r="B56" s="1364" t="s">
        <v>279</v>
      </c>
      <c r="C56" s="1364" t="s">
        <v>280</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278</v>
      </c>
      <c r="B57" s="1364" t="s">
        <v>279</v>
      </c>
      <c r="C57" s="1364" t="s">
        <v>280</v>
      </c>
      <c r="D57" s="1364" t="s">
        <v>531</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278</v>
      </c>
      <c r="B58" s="1344" t="s">
        <v>279</v>
      </c>
      <c r="C58" s="1344" t="s">
        <v>280</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278</v>
      </c>
      <c r="B59" s="1344" t="s">
        <v>279</v>
      </c>
      <c r="C59" s="1344" t="s">
        <v>280</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278</v>
      </c>
      <c r="B60" s="1344" t="s">
        <v>279</v>
      </c>
      <c r="C60" s="1344" t="s">
        <v>280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278</v>
      </c>
      <c r="B61" s="1344" t="s">
        <v>279</v>
      </c>
      <c r="C61" s="1315"/>
      <c r="D61" s="1315"/>
      <c r="E61" s="2260"/>
      <c r="F61" s="2259"/>
      <c r="G61" s="1315"/>
      <c r="H61" s="1315"/>
      <c r="I61" s="1315"/>
      <c r="J61" s="1315"/>
      <c r="K61" s="1315"/>
      <c r="L61" s="1495"/>
      <c r="M61" s="1322"/>
      <c r="N61" s="1322"/>
      <c r="P61" s="1317"/>
      <c r="Q61" s="1318"/>
      <c r="R61" s="1317"/>
      <c r="S61" s="1323"/>
      <c r="T61" s="1326" t="s">
        <v>228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278</v>
      </c>
      <c r="B62" s="1344"/>
      <c r="C62" s="1344"/>
      <c r="D62" s="1344"/>
      <c r="E62" s="2259"/>
      <c r="F62" s="1344"/>
      <c r="G62" s="1344"/>
      <c r="H62" s="1344"/>
      <c r="I62" s="1344"/>
      <c r="J62" s="1344"/>
      <c r="K62" s="1344"/>
      <c r="L62" s="1347"/>
      <c r="M62" s="1322"/>
      <c r="N62" s="1322"/>
      <c r="O62" s="519"/>
      <c r="P62" s="381"/>
      <c r="Q62" s="1345"/>
      <c r="R62" s="381"/>
      <c r="S62" s="1323"/>
      <c r="T62" s="1326" t="s">
        <v>229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05163-2409-AE7A-6958-0.AD6CA3B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64D2B-7B92-BC5F-8EF2-0.502B208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45777.66818287037</v>
      </c>
      <c r="W28" s="2265"/>
      <c r="X28" s="2265"/>
      <c r="Y28" s="2265"/>
      <c r="Z28" s="2265"/>
      <c r="AA28" s="2265"/>
      <c r="AB28" s="2265"/>
      <c r="AC28" s="2265"/>
      <c r="AD28" s="2265"/>
      <c r="AE28" s="2265"/>
      <c r="AF28" s="327"/>
      <c r="AG28" s="2265" t="str">
        <f>IF(TITLE_DATE_PR_CHANGE="",IF(TITLE_DATE_PR="","",TITLE_DATE_PR),TITLE_DATE_PR_CHANGE)</f>
        <v>45777.66818287037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549</v>
      </c>
      <c r="W29" s="2252"/>
      <c r="X29" s="2252"/>
      <c r="Y29" s="2252"/>
      <c r="Z29" s="2252"/>
      <c r="AA29" s="2252"/>
      <c r="AB29" s="2252"/>
      <c r="AC29" s="2252"/>
      <c r="AD29" s="2252"/>
      <c r="AE29" s="2252"/>
      <c r="AF29" s="327"/>
      <c r="AG29" s="2252" t="str">
        <f>IF(TITLE_NUMBER_PR_CHANGE="",IF(TITLE_NUMBER_PR="","",TITLE_NUMBER_PR),TITLE_NUMBER_PR_CHANGE)</f>
        <v>549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45777.66818287037</v>
      </c>
      <c r="W32" s="2265"/>
      <c r="X32" s="2265"/>
      <c r="Y32" s="2265"/>
      <c r="Z32" s="2265"/>
      <c r="AA32" s="2265"/>
      <c r="AB32" s="2265"/>
      <c r="AC32" s="2265"/>
      <c r="AD32" s="2265"/>
      <c r="AE32" s="2265"/>
      <c r="AF32" s="327"/>
      <c r="AG32" s="2265" t="str">
        <f>IF(TITLE_DATE_PR_CHANGE="",IF(TITLE_DATE_PR="","",TITLE_DATE_PR),TITLE_DATE_PR_CHANGE)</f>
        <v>45777.66818287037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549</v>
      </c>
      <c r="W33" s="2252"/>
      <c r="X33" s="2252"/>
      <c r="Y33" s="2252"/>
      <c r="Z33" s="2252"/>
      <c r="AA33" s="2252"/>
      <c r="AB33" s="2252"/>
      <c r="AC33" s="2252"/>
      <c r="AD33" s="2252"/>
      <c r="AE33" s="2252"/>
      <c r="AF33" s="327"/>
      <c r="AG33" s="2252" t="str">
        <f>IF(TITLE_NUMBER_PR_CHANGE="",IF(TITLE_NUMBER_PR="","",TITLE_NUMBER_PR),TITLE_NUMBER_PR_CHANGE)</f>
        <v>549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87</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534</v>
      </c>
      <c r="W38" s="2366" t="s">
        <v>535</v>
      </c>
      <c r="X38" s="2366"/>
      <c r="Y38" s="2366"/>
      <c r="Z38" s="2366" t="s">
        <v>536</v>
      </c>
      <c r="AA38" s="2366"/>
      <c r="AB38" s="2366"/>
      <c r="AC38" s="2295" t="s">
        <v>436</v>
      </c>
      <c r="AD38" s="2314"/>
      <c r="AE38" s="2315"/>
      <c r="AF38" s="2279"/>
      <c r="AG38" s="2367" t="s">
        <v>534</v>
      </c>
      <c r="AH38" s="2366" t="s">
        <v>535</v>
      </c>
      <c r="AI38" s="2366"/>
      <c r="AJ38" s="2366"/>
      <c r="AK38" s="2366" t="s">
        <v>536</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540</v>
      </c>
      <c r="Y40" s="1984" t="s">
        <v>541</v>
      </c>
      <c r="Z40" s="2366"/>
      <c r="AA40" s="1984" t="s">
        <v>542</v>
      </c>
      <c r="AB40" s="1984" t="s">
        <v>543</v>
      </c>
      <c r="AC40" s="1490" t="s">
        <v>446</v>
      </c>
      <c r="AD40" s="2271" t="s">
        <v>447</v>
      </c>
      <c r="AE40" s="2272"/>
      <c r="AF40" s="2280"/>
      <c r="AG40" s="2367"/>
      <c r="AH40" s="2366"/>
      <c r="AI40" s="1984" t="s">
        <v>540</v>
      </c>
      <c r="AJ40" s="1984" t="s">
        <v>541</v>
      </c>
      <c r="AK40" s="2366"/>
      <c r="AL40" s="1984" t="s">
        <v>542</v>
      </c>
      <c r="AM40" s="1984" t="s">
        <v>543</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544</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544</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253</v>
      </c>
      <c r="B47" s="1364" t="s">
        <v>254</v>
      </c>
      <c r="C47" s="1364" t="s">
        <v>255</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544</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544</v>
      </c>
      <c r="E50" s="2260"/>
      <c r="F50" s="2260"/>
      <c r="G50" s="2260"/>
      <c r="H50" s="2260"/>
      <c r="I50" s="2257"/>
      <c r="J50" s="1364"/>
      <c r="K50" s="1364"/>
      <c r="L50" s="1365"/>
      <c r="P50" s="2258"/>
      <c r="Q50" s="1482"/>
      <c r="R50" s="357"/>
      <c r="S50" s="1279"/>
      <c r="T50" s="366" t="s">
        <v>414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544</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228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229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5160A-00C5-F7E2-B577-0.0899B18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45777.66818287037</v>
      </c>
      <c r="W28" s="2265"/>
      <c r="X28" s="2265"/>
      <c r="Y28" s="2265"/>
      <c r="Z28" s="2265"/>
      <c r="AA28" s="2265"/>
      <c r="AB28" s="2265"/>
      <c r="AC28" s="2265"/>
      <c r="AD28" s="2265"/>
      <c r="AE28" s="2265"/>
      <c r="AF28" s="327"/>
      <c r="AG28" s="2265" t="str">
        <f>IF(TITLE_DATE_PR_CHANGE="",IF(TITLE_DATE_PR="","",TITLE_DATE_PR),TITLE_DATE_PR_CHANGE)</f>
        <v>45777.66818287037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549</v>
      </c>
      <c r="W29" s="2252"/>
      <c r="X29" s="2252"/>
      <c r="Y29" s="2252"/>
      <c r="Z29" s="2252"/>
      <c r="AA29" s="2252"/>
      <c r="AB29" s="2252"/>
      <c r="AC29" s="2252"/>
      <c r="AD29" s="2252"/>
      <c r="AE29" s="2252"/>
      <c r="AF29" s="327"/>
      <c r="AG29" s="2252" t="str">
        <f>IF(TITLE_NUMBER_PR_CHANGE="",IF(TITLE_NUMBER_PR="","",TITLE_NUMBER_PR),TITLE_NUMBER_PR_CHANGE)</f>
        <v>549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45777.66818287037</v>
      </c>
      <c r="W32" s="2265"/>
      <c r="X32" s="2265"/>
      <c r="Y32" s="2265"/>
      <c r="Z32" s="2265"/>
      <c r="AA32" s="2265"/>
      <c r="AB32" s="2265"/>
      <c r="AC32" s="2265"/>
      <c r="AD32" s="2265"/>
      <c r="AE32" s="2265"/>
      <c r="AF32" s="327"/>
      <c r="AG32" s="2265" t="str">
        <f>IF(TITLE_DATE_PR_CHANGE="",IF(TITLE_DATE_PR="","",TITLE_DATE_PR),TITLE_DATE_PR_CHANGE)</f>
        <v>45777.66818287037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549</v>
      </c>
      <c r="W33" s="2252"/>
      <c r="X33" s="2252"/>
      <c r="Y33" s="2252"/>
      <c r="Z33" s="2252"/>
      <c r="AA33" s="2252"/>
      <c r="AB33" s="2252"/>
      <c r="AC33" s="2252"/>
      <c r="AD33" s="2252"/>
      <c r="AE33" s="2252"/>
      <c r="AF33" s="327"/>
      <c r="AG33" s="2252" t="str">
        <f>IF(TITLE_NUMBER_PR_CHANGE="",IF(TITLE_NUMBER_PR="","",TITLE_NUMBER_PR),TITLE_NUMBER_PR_CHANGE)</f>
        <v>549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87</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436</v>
      </c>
      <c r="AD38" s="2314"/>
      <c r="AE38" s="2315"/>
      <c r="AF38" s="2279"/>
      <c r="AG38" s="2367" t="s">
        <v>534</v>
      </c>
      <c r="AH38" s="2366" t="s">
        <v>535</v>
      </c>
      <c r="AI38" s="2366"/>
      <c r="AJ38" s="2366"/>
      <c r="AK38" s="2366" t="s">
        <v>536</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customHeight="1" ht="61.949999999999996">
      <c r="A40" s="1371"/>
      <c r="B40" s="1371" t="s">
        <v>135</v>
      </c>
      <c r="C40" s="1371" t="s">
        <v>136</v>
      </c>
      <c r="D40" s="1371" t="s">
        <v>137</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540</v>
      </c>
      <c r="Y40" s="1984" t="s">
        <v>541</v>
      </c>
      <c r="Z40" s="2366"/>
      <c r="AA40" s="1984" t="s">
        <v>542</v>
      </c>
      <c r="AB40" s="1984" t="s">
        <v>543</v>
      </c>
      <c r="AC40" s="1490" t="s">
        <v>446</v>
      </c>
      <c r="AD40" s="2271" t="s">
        <v>447</v>
      </c>
      <c r="AE40" s="2272"/>
      <c r="AF40" s="2280"/>
      <c r="AG40" s="2367"/>
      <c r="AH40" s="2366"/>
      <c r="AI40" s="1984" t="s">
        <v>540</v>
      </c>
      <c r="AJ40" s="1984" t="s">
        <v>541</v>
      </c>
      <c r="AK40" s="2366"/>
      <c r="AL40" s="1984" t="s">
        <v>542</v>
      </c>
      <c r="AM40" s="1984" t="s">
        <v>543</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545</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545</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258</v>
      </c>
      <c r="B47" s="1364" t="s">
        <v>259</v>
      </c>
      <c r="C47" s="1364" t="s">
        <v>260</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545</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545</v>
      </c>
      <c r="E50" s="2260"/>
      <c r="F50" s="2260"/>
      <c r="G50" s="2260"/>
      <c r="H50" s="2260"/>
      <c r="I50" s="2257"/>
      <c r="J50" s="1364"/>
      <c r="K50" s="1364"/>
      <c r="L50" s="1365"/>
      <c r="P50" s="2258"/>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545</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228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229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BD001-6488-6FD6-B1EC-0.24432FA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229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508</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45777.66818287037</v>
      </c>
      <c r="W32" s="2265"/>
      <c r="X32" s="2265"/>
      <c r="Y32" s="2265"/>
      <c r="Z32" s="2265"/>
      <c r="AA32" s="2265"/>
      <c r="AB32" s="2265"/>
      <c r="AC32" s="327"/>
      <c r="AD32" s="2265" t="str">
        <f>IF(TITLE_DATE_PR_CHANGE="",IF(TITLE_DATE_PR="","",TITLE_DATE_PR),TITLE_DATE_PR_CHANGE)</f>
        <v>45777.66818287037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549</v>
      </c>
      <c r="W33" s="2252"/>
      <c r="X33" s="2252"/>
      <c r="Y33" s="2252"/>
      <c r="Z33" s="2252"/>
      <c r="AA33" s="2252"/>
      <c r="AB33" s="2252"/>
      <c r="AC33" s="327"/>
      <c r="AD33" s="2252" t="str">
        <f>IF(TITLE_NUMBER_PR_CHANGE="",IF(TITLE_NUMBER_PR="","",TITLE_NUMBER_PR),TITLE_NUMBER_PR_CHANGE)</f>
        <v>549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45777.66818287037</v>
      </c>
      <c r="W36" s="2265"/>
      <c r="X36" s="2265"/>
      <c r="Y36" s="2265"/>
      <c r="Z36" s="2265"/>
      <c r="AA36" s="2265"/>
      <c r="AB36" s="2265"/>
      <c r="AC36" s="327"/>
      <c r="AD36" s="2265" t="str">
        <f>IF(TITLE_DATE_PR_CHANGE="",IF(TITLE_DATE_PR="","",TITLE_DATE_PR),TITLE_DATE_PR_CHANGE)</f>
        <v>45777.66818287037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549</v>
      </c>
      <c r="W37" s="2252"/>
      <c r="X37" s="2252"/>
      <c r="Y37" s="2252"/>
      <c r="Z37" s="2252"/>
      <c r="AA37" s="2252"/>
      <c r="AB37" s="2252"/>
      <c r="AC37" s="327"/>
      <c r="AD37" s="2252" t="str">
        <f>IF(TITLE_NUMBER_PR_CHANGE="",IF(TITLE_NUMBER_PR="","",TITLE_NUMBER_PR),TITLE_NUMBER_PR_CHANGE)</f>
        <v>549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509</v>
      </c>
      <c r="U41" s="302"/>
      <c r="V41" s="2275" t="s">
        <v>429</v>
      </c>
      <c r="W41" s="2276"/>
      <c r="X41" s="2276"/>
      <c r="Y41" s="2276"/>
      <c r="Z41" s="2276"/>
      <c r="AA41" s="2276"/>
      <c r="AB41" s="2277"/>
      <c r="AC41" s="2278" t="s">
        <v>430</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437</v>
      </c>
      <c r="F44" s="1365" t="s">
        <v>438</v>
      </c>
      <c r="G44" s="1365" t="s">
        <v>439</v>
      </c>
      <c r="H44" s="1365" t="s">
        <v>440</v>
      </c>
      <c r="I44" s="1365" t="s">
        <v>441</v>
      </c>
      <c r="J44" s="1365" t="s">
        <v>442</v>
      </c>
      <c r="K44" s="1365" t="s">
        <v>443</v>
      </c>
      <c r="L44" s="1365" t="s">
        <v>418</v>
      </c>
      <c r="Q44" s="292"/>
      <c r="R44" s="377"/>
      <c r="S44" s="2274"/>
      <c r="T44" s="2210"/>
      <c r="U44" s="303"/>
      <c r="V44" s="1480" t="s">
        <v>477</v>
      </c>
      <c r="W44" s="1480" t="s">
        <v>478</v>
      </c>
      <c r="X44" s="1480" t="s">
        <v>477</v>
      </c>
      <c r="Y44" s="1480" t="s">
        <v>478</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263</v>
      </c>
      <c r="B47" s="1364" t="s">
        <v>264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263</v>
      </c>
      <c r="B48" s="1364" t="s">
        <v>264</v>
      </c>
      <c r="C48" s="1364" t="s">
        <v>265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263</v>
      </c>
      <c r="B49" s="1344" t="s">
        <v>264</v>
      </c>
      <c r="C49" s="1344" t="s">
        <v>265</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263</v>
      </c>
      <c r="B50" s="1344" t="s">
        <v>264</v>
      </c>
      <c r="C50" s="1344" t="s">
        <v>265</v>
      </c>
      <c r="D50" s="1344" t="s">
        <v>546</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263</v>
      </c>
      <c r="B51" s="1344" t="s">
        <v>264</v>
      </c>
      <c r="C51" s="1344" t="s">
        <v>265</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263</v>
      </c>
      <c r="B52" s="1364" t="s">
        <v>264</v>
      </c>
      <c r="C52" s="1364" t="s">
        <v>265</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263</v>
      </c>
      <c r="B56" s="1364" t="s">
        <v>264</v>
      </c>
      <c r="C56" s="1364" t="s">
        <v>265</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263</v>
      </c>
      <c r="B57" s="1364" t="s">
        <v>264</v>
      </c>
      <c r="C57" s="1364" t="s">
        <v>265</v>
      </c>
      <c r="D57" s="1364" t="s">
        <v>546</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263</v>
      </c>
      <c r="B58" s="1344" t="s">
        <v>264</v>
      </c>
      <c r="C58" s="1344" t="s">
        <v>265</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263</v>
      </c>
      <c r="B59" s="1344" t="s">
        <v>264</v>
      </c>
      <c r="C59" s="1344" t="s">
        <v>265</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263</v>
      </c>
      <c r="B60" s="1344" t="s">
        <v>264</v>
      </c>
      <c r="C60" s="1344" t="s">
        <v>265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263</v>
      </c>
      <c r="B61" s="1344" t="s">
        <v>264</v>
      </c>
      <c r="C61" s="1315"/>
      <c r="D61" s="1315"/>
      <c r="E61" s="2260"/>
      <c r="F61" s="2259"/>
      <c r="G61" s="1315"/>
      <c r="H61" s="1315"/>
      <c r="I61" s="1315"/>
      <c r="J61" s="1315"/>
      <c r="K61" s="1315"/>
      <c r="L61" s="1495"/>
      <c r="M61" s="1322"/>
      <c r="N61" s="1322"/>
      <c r="P61" s="1317"/>
      <c r="Q61" s="1318"/>
      <c r="R61" s="1317"/>
      <c r="S61" s="1323"/>
      <c r="T61" s="1326" t="s">
        <v>228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263</v>
      </c>
      <c r="B62" s="1344"/>
      <c r="C62" s="1344"/>
      <c r="D62" s="1344"/>
      <c r="E62" s="2259"/>
      <c r="F62" s="1344"/>
      <c r="G62" s="1344"/>
      <c r="H62" s="1344"/>
      <c r="I62" s="1344"/>
      <c r="J62" s="1344"/>
      <c r="K62" s="1344"/>
      <c r="L62" s="1347"/>
      <c r="M62" s="1322"/>
      <c r="N62" s="1322"/>
      <c r="O62" s="519"/>
      <c r="P62" s="381"/>
      <c r="Q62" s="1345"/>
      <c r="R62" s="381"/>
      <c r="S62" s="1323"/>
      <c r="T62" s="1326" t="s">
        <v>229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4E536-5B84-B45F-F986-0.14EE8CE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547</v>
      </c>
      <c r="D2" s="1639"/>
      <c r="E2" s="547">
        <f>B2</f>
        <v>0</v>
      </c>
      <c r="F2" s="548"/>
      <c r="G2" s="1647" t="s">
        <v>548</v>
      </c>
      <c r="H2" s="1647" t="s">
        <v>548</v>
      </c>
      <c r="I2" s="1647" t="s">
        <v>548</v>
      </c>
      <c r="J2" s="290" t="s">
        <v>549</v>
      </c>
      <c r="K2" s="544"/>
      <c r="AF2" s="1632">
        <v>0</v>
      </c>
    </row>
    <row s="1643" customFormat="1" customHeight="1" ht="0.75" hidden="1">
      <c r="B3" s="2100"/>
      <c r="C3" s="1168"/>
      <c r="D3" s="549"/>
      <c r="E3" s="550"/>
      <c r="F3" s="551" t="s">
        <v>550</v>
      </c>
      <c r="G3" s="552"/>
      <c r="H3" s="552">
        <f>H4*H5+H7</f>
        <v>0</v>
      </c>
      <c r="I3" s="552">
        <f>I4*I5+I6</f>
        <v>0</v>
      </c>
      <c r="J3" s="553"/>
      <c r="AF3" s="1637">
        <v>0</v>
      </c>
    </row>
    <row customHeight="1" ht="23.25" hidden="1">
      <c r="B4" s="2100"/>
      <c r="C4" s="1168"/>
      <c r="D4" s="1639"/>
      <c r="E4" s="547" t="str">
        <f>B2&amp;".1"</f>
        <v>.1</v>
      </c>
      <c r="F4" s="554" t="s">
        <v>551</v>
      </c>
      <c r="G4" s="555"/>
      <c r="H4" s="542"/>
      <c r="I4" s="542"/>
      <c r="J4" s="290" t="s">
        <v>552</v>
      </c>
      <c r="K4" s="544"/>
      <c r="AF4" s="1632">
        <v>0</v>
      </c>
    </row>
    <row customHeight="1" ht="18.75" hidden="1">
      <c r="B5" s="2100"/>
      <c r="C5" s="1168"/>
      <c r="D5" s="1639"/>
      <c r="E5" s="547" t="str">
        <f>B2&amp;".2"</f>
        <v>.2</v>
      </c>
      <c r="F5" s="554" t="s">
        <v>553</v>
      </c>
      <c r="G5" s="1647" t="s">
        <v>554</v>
      </c>
      <c r="H5" s="542"/>
      <c r="I5" s="542"/>
      <c r="J5" s="290"/>
      <c r="K5" s="544"/>
      <c r="AF5" s="1632">
        <v>0</v>
      </c>
    </row>
    <row customHeight="1" ht="18.75" hidden="1">
      <c r="B6" s="2100"/>
      <c r="C6" s="1168"/>
      <c r="D6" s="1639"/>
      <c r="E6" s="547" t="str">
        <f>B2&amp;".3"</f>
        <v>.3</v>
      </c>
      <c r="F6" s="554" t="s">
        <v>555</v>
      </c>
      <c r="G6" s="1647" t="s">
        <v>554</v>
      </c>
      <c r="H6" s="542"/>
      <c r="I6" s="542"/>
      <c r="J6" s="290"/>
      <c r="K6" s="544"/>
      <c r="AF6" s="1632">
        <v>0</v>
      </c>
    </row>
    <row customHeight="1" ht="18.75" hidden="1">
      <c r="B7" s="2100"/>
      <c r="C7" s="1168"/>
      <c r="D7" s="1639"/>
      <c r="E7" s="547" t="str">
        <f>B2&amp;".4"</f>
        <v>.4</v>
      </c>
      <c r="F7" s="554" t="s">
        <v>556</v>
      </c>
      <c r="G7" s="1647" t="s">
        <v>548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554</v>
      </c>
      <c r="H9" s="542"/>
      <c r="I9" s="542"/>
      <c r="J9" s="543" t="s">
        <v>557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558</v>
      </c>
      <c r="H11" s="542"/>
      <c r="I11" s="542"/>
      <c r="J11" s="290" t="s">
        <v>559</v>
      </c>
      <c r="K11" s="544"/>
      <c r="AF11" s="1632">
        <v>0</v>
      </c>
    </row>
    <row customHeight="1" ht="11.25" hidden="1">
      <c r="AF12" s="1632">
        <v>0</v>
      </c>
    </row>
    <row customHeight="1" ht="22.5" hidden="1">
      <c r="D13" s="1639"/>
      <c r="E13" s="547"/>
      <c r="F13" s="541"/>
      <c r="G13" s="970" t="s">
        <v>560</v>
      </c>
      <c r="H13" s="546"/>
      <c r="I13" s="546"/>
      <c r="J13" s="746" t="s">
        <v>561</v>
      </c>
      <c r="K13" s="544"/>
      <c r="AF13" s="1632">
        <v>0</v>
      </c>
    </row>
    <row customHeight="1" ht="11.25" hidden="1">
      <c r="AF14" s="1632">
        <v>0</v>
      </c>
    </row>
    <row customHeight="1" ht="22.5" hidden="1">
      <c r="D15" s="1639"/>
      <c r="E15" s="547"/>
      <c r="F15" s="541"/>
      <c r="G15" s="1647" t="s">
        <v>562</v>
      </c>
      <c r="H15" s="546"/>
      <c r="I15" s="546"/>
      <c r="J15" s="290" t="s">
        <v>563</v>
      </c>
      <c r="K15" s="544"/>
      <c r="AF15" s="1632">
        <v>0</v>
      </c>
    </row>
    <row customHeight="1" ht="11.25" hidden="1">
      <c r="AF16" s="1632">
        <v>0</v>
      </c>
    </row>
    <row customHeight="1" ht="22.5" hidden="1">
      <c r="D17" s="1639"/>
      <c r="E17" s="547"/>
      <c r="F17" s="541"/>
      <c r="G17" s="1647" t="s">
        <v>564</v>
      </c>
      <c r="H17" s="546"/>
      <c r="I17" s="546"/>
      <c r="J17" s="290" t="s">
        <v>565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302</v>
      </c>
      <c r="F28" s="2371"/>
      <c r="G28" s="2371"/>
      <c r="H28" s="1646"/>
      <c r="I28" s="1646"/>
      <c r="J28" s="2128"/>
      <c r="AF28" s="1632">
        <v>11</v>
      </c>
    </row>
    <row customHeight="1" ht="24">
      <c r="E29" s="1647" t="s">
        <v>87</v>
      </c>
      <c r="F29" s="1654" t="s">
        <v>304</v>
      </c>
      <c r="G29" s="1654" t="s">
        <v>568</v>
      </c>
      <c r="H29" s="1654" t="s">
        <v>305</v>
      </c>
      <c r="I29" s="1654" t="s">
        <v>305</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554</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554</v>
      </c>
      <c r="H31" s="559">
        <f>SUMIF($K33:$K71,$K31,H33:H71)</f>
        <v>0</v>
      </c>
      <c r="I31" s="559">
        <f>SUMIF($K33:$K71,$K31,I33:I71)</f>
        <v>0</v>
      </c>
      <c r="J31" s="290" t="str">
        <f>FHD_NOTE_P_2</f>
        <v>Указывается суммарная себестоимость производимых товаров.</v>
      </c>
      <c r="K31" s="1637" t="s">
        <v>569</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554</v>
      </c>
      <c r="H32" s="558"/>
      <c r="I32" s="558"/>
      <c r="J32" s="290" t="str">
        <f>FHD_NOTE_P_3</f>
        <v/>
      </c>
      <c r="K32" s="1637" t="str">
        <f>IF((LEN(E32)-LEN(SUBSTITUTE(E32,".","")))/LEN(".")=1,"p","")</f>
        <v>p</v>
      </c>
      <c r="AF32" s="1632">
        <v>11</v>
      </c>
    </row>
    <row customHeight="1" ht="11.25" hidden="1">
      <c r="A33" s="2372" t="s">
        <v>570</v>
      </c>
      <c r="D33" s="1639"/>
      <c r="E33" s="547" t="str">
        <f>FHD_NUM_P_4</f>
        <v/>
      </c>
      <c r="F33" s="1525" t="str">
        <f>FHD_P_4</f>
        <v/>
      </c>
      <c r="G33" s="1879" t="s">
        <v>554</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571</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572</v>
      </c>
      <c r="D41" s="1639"/>
      <c r="E41" s="547" t="str">
        <f>FHD_NUM_P_5</f>
        <v/>
      </c>
      <c r="F41" s="1525" t="str">
        <f>FHD_P_5</f>
        <v/>
      </c>
      <c r="G41" s="1879" t="s">
        <v>554</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554</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554</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554</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573</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575</v>
      </c>
      <c r="C47" s="1637"/>
      <c r="D47" s="576"/>
      <c r="E47" s="547" t="str">
        <f>FHD_NUM_P_11</f>
        <v/>
      </c>
      <c r="F47" s="1525" t="str">
        <f>FHD_P_11</f>
        <v/>
      </c>
      <c r="G47" s="1879" t="s">
        <v>554</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576</v>
      </c>
      <c r="C48" s="1637"/>
      <c r="D48" s="1639"/>
      <c r="E48" s="547" t="str">
        <f>FHD_NUM_P_12</f>
        <v>2.3</v>
      </c>
      <c r="F48" s="1525" t="str">
        <f>FHD_P_12</f>
        <v>Расходы на химические реагенты, используемые в технологическом процессе</v>
      </c>
      <c r="G48" s="1879" t="s">
        <v>554</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554</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554</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308</v>
      </c>
      <c r="H66" s="1650" t="s">
        <v>577</v>
      </c>
      <c r="I66" s="1650" t="s">
        <v>577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578</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554</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308</v>
      </c>
      <c r="H68" s="1650" t="s">
        <v>577</v>
      </c>
      <c r="I68" s="1650" t="s">
        <v>577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579</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580</v>
      </c>
      <c r="C72" s="1637"/>
      <c r="D72" s="1639"/>
      <c r="E72" s="547" t="str">
        <f>FHD_NUM_P_34</f>
        <v/>
      </c>
      <c r="F72" s="1881" t="str">
        <f>FHD_P_34</f>
        <v/>
      </c>
      <c r="G72" s="1879" t="s">
        <v>554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554</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581</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308</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582</v>
      </c>
      <c r="C82" s="736"/>
      <c r="D82" s="734"/>
      <c r="E82" s="547" t="str">
        <f>FHD_NUM_P_44</f>
        <v>7</v>
      </c>
      <c r="F82" s="1881" t="str">
        <f>FHD_P_44</f>
        <v>Объём поднятой воды</v>
      </c>
      <c r="G82" s="1882" t="s">
        <v>583</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583</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583</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583</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584</v>
      </c>
      <c r="C91" s="736"/>
      <c r="D91" s="734"/>
      <c r="E91" s="547" t="str">
        <f>FHD_NUM_P_53</f>
        <v/>
      </c>
      <c r="F91" s="1881" t="str">
        <f>FHD_P_53</f>
        <v/>
      </c>
      <c r="G91" s="1882" t="s">
        <v>583</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583</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585</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586</v>
      </c>
      <c r="D96" s="1639"/>
      <c r="E96" s="547" t="str">
        <f>FHD_NUM_P_58</f>
        <v/>
      </c>
      <c r="F96" s="1881" t="str">
        <f>FHD_P_58</f>
        <v/>
      </c>
      <c r="G96" s="1882" t="s">
        <v>583</v>
      </c>
      <c r="H96" s="978"/>
      <c r="I96" s="578"/>
      <c r="J96" s="290" t="str">
        <f>FHD_NOTE_P_58</f>
        <v/>
      </c>
      <c r="K96" s="544"/>
      <c r="AF96" s="1632">
        <v>0</v>
      </c>
    </row>
    <row customHeight="1" ht="18.75" hidden="1">
      <c r="A97" s="2372"/>
      <c r="D97" s="1639"/>
      <c r="E97" s="547" t="str">
        <f>FHD_NUM_P_59</f>
        <v/>
      </c>
      <c r="F97" s="1881" t="str">
        <f>FHD_P_59</f>
        <v/>
      </c>
      <c r="G97" s="1882" t="s">
        <v>583</v>
      </c>
      <c r="H97" s="978"/>
      <c r="I97" s="578"/>
      <c r="J97" s="290" t="str">
        <f>FHD_NOTE_P_59</f>
        <v/>
      </c>
      <c r="K97" s="544"/>
      <c r="AF97" s="1632">
        <v>0</v>
      </c>
    </row>
    <row customHeight="1" ht="18.75" hidden="1">
      <c r="A98" s="2372"/>
      <c r="D98" s="1639"/>
      <c r="E98" s="547" t="str">
        <f>FHD_NUM_P_60</f>
        <v/>
      </c>
      <c r="F98" s="1881" t="str">
        <f>FHD_P_60</f>
        <v/>
      </c>
      <c r="G98" s="1882" t="s">
        <v>583</v>
      </c>
      <c r="H98" s="978"/>
      <c r="I98" s="578"/>
      <c r="J98" s="290" t="str">
        <f>FHD_NOTE_P_60</f>
        <v/>
      </c>
      <c r="K98" s="544"/>
      <c r="AF98" s="1632">
        <v>0</v>
      </c>
    </row>
    <row s="1367" customFormat="1" customHeight="1" ht="18.75" hidden="1">
      <c r="A99" s="2372" t="s">
        <v>587</v>
      </c>
      <c r="C99" s="1637"/>
      <c r="D99" s="1639"/>
      <c r="E99" s="547" t="str">
        <f>FHD_NUM_P_61</f>
        <v/>
      </c>
      <c r="F99" s="1881" t="str">
        <f>FHD_P_61</f>
        <v/>
      </c>
      <c r="G99" s="1879" t="s">
        <v>558</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588</v>
      </c>
      <c r="G101" s="573"/>
      <c r="H101" s="574"/>
      <c r="I101" s="574"/>
      <c r="J101" s="1005" t="s">
        <v>589</v>
      </c>
      <c r="K101" s="544"/>
      <c r="AF101" s="1632">
        <v>0</v>
      </c>
    </row>
    <row s="1367" customFormat="1" customHeight="1" ht="18.75" hidden="1">
      <c r="A102" s="2372"/>
      <c r="C102" s="1637"/>
      <c r="D102" s="1639"/>
      <c r="E102" s="547" t="str">
        <f>FHD_NUM_P_62</f>
        <v/>
      </c>
      <c r="F102" s="1881" t="str">
        <f>FHD_P_62</f>
        <v/>
      </c>
      <c r="G102" s="1878" t="s">
        <v>558</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585</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590</v>
      </c>
      <c r="D104" s="1639"/>
      <c r="E104" s="547" t="str">
        <f>FHD_NUM_P_64</f>
        <v/>
      </c>
      <c r="F104" s="1881" t="str">
        <f>FHD_P_64</f>
        <v/>
      </c>
      <c r="G104" s="1878" t="s">
        <v>585</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585</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592</v>
      </c>
      <c r="H112" s="578"/>
      <c r="I112" s="578"/>
      <c r="J112" s="290" t="str">
        <f>FHD_NOTE_P_72</f>
        <v/>
      </c>
      <c r="K112" s="544"/>
      <c r="AF112" s="1632">
        <v>19</v>
      </c>
    </row>
    <row customHeight="1" ht="18.75" hidden="1">
      <c r="A113" s="990" t="s">
        <v>593</v>
      </c>
      <c r="D113" s="1639"/>
      <c r="E113" s="547" t="str">
        <f>FHD_NUM_P_73</f>
        <v/>
      </c>
      <c r="F113" s="1881" t="str">
        <f>FHD_P_73</f>
        <v/>
      </c>
      <c r="G113" s="971" t="s">
        <v>592</v>
      </c>
      <c r="H113" s="969"/>
      <c r="I113" s="969"/>
      <c r="J113" s="290" t="str">
        <f>FHD_NOTE_P_73</f>
        <v/>
      </c>
      <c r="K113" s="544"/>
      <c r="AF113" s="1632">
        <v>0</v>
      </c>
    </row>
    <row customHeight="1" ht="33.75">
      <c r="A114" s="990" t="s">
        <v>594</v>
      </c>
      <c r="D114" s="1639"/>
      <c r="E114" s="547" t="str">
        <f>FHD_NUM_P_74</f>
        <v>13</v>
      </c>
      <c r="F114" s="1881" t="str">
        <f>FHD_P_74</f>
        <v>Удельный расход электрической энергии на подачу воды в сеть</v>
      </c>
      <c r="G114" s="1877" t="s">
        <v>595</v>
      </c>
      <c r="H114" s="578"/>
      <c r="I114" s="578"/>
      <c r="J114" s="290" t="str">
        <f>FHD_NOTE_P_74</f>
        <v/>
      </c>
      <c r="K114" s="544"/>
      <c r="AF114" s="1632">
        <v>0</v>
      </c>
    </row>
    <row s="1636" customFormat="1" customHeight="1" ht="18.75">
      <c r="A115" s="2374" t="s">
        <v>596</v>
      </c>
      <c r="B115" s="911"/>
      <c r="C115" s="736"/>
      <c r="D115" s="734"/>
      <c r="E115" s="547" t="str">
        <f>FHD_NUM_P_75</f>
        <v>14</v>
      </c>
      <c r="F115" s="1881" t="str">
        <f>FHD_P_75</f>
        <v>Расход воды на собственные нужды, в том числе:</v>
      </c>
      <c r="G115" s="1877" t="s">
        <v>560</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560</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560</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597</v>
      </c>
      <c r="G119" s="748"/>
      <c r="H119" s="749"/>
      <c r="I119" s="749"/>
      <c r="J119" s="1004" t="s">
        <v>598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599</v>
      </c>
      <c r="D120" s="1639"/>
      <c r="E120" s="547" t="str">
        <f>FHD_NUM_P_78</f>
        <v/>
      </c>
      <c r="F120" s="1881" t="str">
        <f>FHD_P_78</f>
        <v/>
      </c>
      <c r="G120" s="1878" t="s">
        <v>562</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588</v>
      </c>
      <c r="G122" s="573"/>
      <c r="H122" s="574"/>
      <c r="I122" s="574"/>
      <c r="J122" s="1005" t="s">
        <v>600</v>
      </c>
      <c r="K122" s="544"/>
      <c r="AF122" s="1632">
        <v>0</v>
      </c>
    </row>
    <row customHeight="1" ht="22.5" hidden="1">
      <c r="A123" s="2372"/>
      <c r="D123" s="1639"/>
      <c r="E123" s="547" t="str">
        <f>FHD_NUM_P_79</f>
        <v/>
      </c>
      <c r="F123" s="1881" t="str">
        <f>FHD_P_79</f>
        <v/>
      </c>
      <c r="G123" s="1879" t="s">
        <v>564</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588</v>
      </c>
      <c r="G125" s="573"/>
      <c r="H125" s="574"/>
      <c r="I125" s="574"/>
      <c r="J125" s="1005" t="s">
        <v>601</v>
      </c>
      <c r="K125" s="544"/>
      <c r="AF125" s="1632">
        <v>0</v>
      </c>
    </row>
    <row customHeight="1" ht="22.5" hidden="1">
      <c r="A126" s="2372"/>
      <c r="D126" s="1639"/>
      <c r="E126" s="547" t="str">
        <f>FHD_NUM_P_80</f>
        <v/>
      </c>
      <c r="F126" s="1881" t="str">
        <f>FHD_P_80</f>
        <v/>
      </c>
      <c r="G126" s="1879" t="s">
        <v>602</v>
      </c>
      <c r="H126" s="558"/>
      <c r="I126" s="558"/>
      <c r="J126" s="290" t="str">
        <f>FHD_NOTE_P_80</f>
        <v/>
      </c>
      <c r="K126" s="544"/>
      <c r="AF126" s="1632">
        <v>0</v>
      </c>
    </row>
    <row customHeight="1" ht="18.75" hidden="1">
      <c r="A127" s="2372"/>
      <c r="D127" s="1639"/>
      <c r="E127" s="547" t="str">
        <f>FHD_NUM_P_81</f>
        <v/>
      </c>
      <c r="F127" s="1881" t="str">
        <f>FHD_P_81</f>
        <v/>
      </c>
      <c r="G127" s="1879" t="s">
        <v>603</v>
      </c>
      <c r="H127" s="558"/>
      <c r="I127" s="558"/>
      <c r="J127" s="290" t="str">
        <f>FHD_NOTE_P_81</f>
        <v/>
      </c>
      <c r="K127" s="544"/>
      <c r="AF127" s="1632">
        <v>0</v>
      </c>
    </row>
    <row customHeight="1" ht="18.75" hidden="1">
      <c r="A128" s="2372"/>
      <c r="C128" s="1637" t="s">
        <v>590</v>
      </c>
      <c r="D128" s="1639"/>
      <c r="E128" s="547" t="str">
        <f>FHD_NUM_P_82</f>
        <v/>
      </c>
      <c r="F128" s="1881" t="str">
        <f>FHD_P_82</f>
        <v/>
      </c>
      <c r="G128" s="1879" t="s">
        <v>308</v>
      </c>
      <c r="H128" s="402"/>
      <c r="I128" s="402"/>
      <c r="J128" s="290" t="str">
        <f>FHD_NOTE_P_82</f>
        <v/>
      </c>
      <c r="K128" s="544"/>
      <c r="AF128" s="1632">
        <v>0</v>
      </c>
    </row>
    <row customHeight="1" ht="18.75" hidden="1">
      <c r="A129" s="2372"/>
      <c r="C129" s="1637" t="s">
        <v>590</v>
      </c>
      <c r="D129" s="1639"/>
      <c r="E129" s="547" t="str">
        <f>FHD_NUM_P_83</f>
        <v/>
      </c>
      <c r="F129" s="1525" t="str">
        <f>FHD_P_83</f>
        <v/>
      </c>
      <c r="G129" s="1879" t="s">
        <v>308</v>
      </c>
      <c r="H129" s="402"/>
      <c r="I129" s="402"/>
      <c r="J129" s="290" t="str">
        <f>FHD_NOTE_P_83</f>
        <v/>
      </c>
      <c r="K129" s="544"/>
      <c r="AF129" s="1632">
        <v>0</v>
      </c>
    </row>
    <row customHeight="1" ht="18.75" hidden="1">
      <c r="A130" s="2372"/>
      <c r="C130" s="1637" t="s">
        <v>590</v>
      </c>
      <c r="D130" s="1639"/>
      <c r="E130" s="547" t="str">
        <f>FHD_NUM_P_84</f>
        <v/>
      </c>
      <c r="F130" s="1525" t="str">
        <f>FHD_P_84</f>
        <v/>
      </c>
      <c r="G130" s="1879" t="s">
        <v>308</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81D02-713F-8483-D264-0.9177AD2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302</v>
      </c>
      <c r="F9" s="2103"/>
      <c r="G9" s="2103"/>
      <c r="H9" s="2103"/>
      <c r="I9" s="2103"/>
      <c r="J9" s="2103"/>
      <c r="K9" s="2103"/>
      <c r="L9" s="2103"/>
      <c r="M9" s="2103"/>
      <c r="N9" s="2103"/>
      <c r="O9" s="2103"/>
      <c r="P9" s="2103"/>
      <c r="Q9" s="2103"/>
      <c r="R9" s="2104"/>
      <c r="S9" s="2128" t="s">
        <v>303</v>
      </c>
      <c r="T9" s="335"/>
      <c r="CF9" s="506">
        <v>19</v>
      </c>
    </row>
    <row customHeight="1" ht="48.29999999999999">
      <c r="D10" s="552" t="s">
        <v>87</v>
      </c>
      <c r="E10" s="2128" t="s">
        <v>87</v>
      </c>
      <c r="F10" s="2128"/>
      <c r="G10" s="522" t="s">
        <v>304</v>
      </c>
      <c r="H10" s="2128" t="s">
        <v>87</v>
      </c>
      <c r="I10" s="2128"/>
      <c r="J10" s="522" t="s">
        <v>604</v>
      </c>
      <c r="K10" s="522" t="s">
        <v>605</v>
      </c>
      <c r="L10" s="2128" t="s">
        <v>87</v>
      </c>
      <c r="M10" s="2128"/>
      <c r="N10" s="522" t="s">
        <v>606</v>
      </c>
      <c r="O10" s="522" t="s">
        <v>607</v>
      </c>
      <c r="P10" s="522" t="s">
        <v>608</v>
      </c>
      <c r="Q10" s="522" t="s">
        <v>609</v>
      </c>
      <c r="R10" s="522" t="s">
        <v>610</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9C074-64FB-5166-AFAA-0.5A4DC4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617</v>
      </c>
      <c r="C2" s="2054" t="s">
        <v>618</v>
      </c>
      <c r="D2" s="2053" t="s">
        <v>619</v>
      </c>
      <c r="E2" s="2057">
        <f>RIGHT(I2,LEN(I2)-SEARCH("#",SUBSTITUTE(I2,".","#",LEN(I2)-LEN(SUBSTITUTE(I2,".","")))))</f>
      </c>
      <c r="F2" s="2059">
        <f>J2</f>
        <v>0</v>
      </c>
      <c r="G2" s="1637"/>
      <c r="H2" s="2060"/>
      <c r="I2" s="2050"/>
      <c r="J2" s="541"/>
      <c r="K2" s="2020" t="s">
        <v>558</v>
      </c>
      <c r="L2" s="752"/>
      <c r="M2" s="752"/>
      <c r="N2" s="544"/>
      <c r="O2" s="1526" t="s">
        <v>559</v>
      </c>
      <c r="P2" s="544"/>
      <c r="Q2" s="1637"/>
      <c r="R2" s="1637"/>
      <c r="W2" s="1637"/>
      <c r="Z2" s="545"/>
      <c r="AF2" s="1633"/>
      <c r="AG2" s="1633"/>
      <c r="AH2" s="1633"/>
      <c r="AI2" s="1633"/>
      <c r="AJ2" s="1633"/>
      <c r="AK2" s="1367">
        <v>0</v>
      </c>
    </row>
    <row customHeight="1" ht="11.25" hidden="1">
      <c r="E3" s="2052" t="s">
        <v>620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621</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622</v>
      </c>
      <c r="I10" s="712"/>
      <c r="J10" s="2368" t="s">
        <v>105</v>
      </c>
      <c r="K10" s="2369"/>
      <c r="L10" s="2030" t="str">
        <f>IF(L9="","",INDEX(DIFFERENTIATION_UNMERGE_VD,MATCH(L9,DIFFERENTIATION_ID_DIFF,0)))</f>
        <v/>
      </c>
      <c r="M10" s="2030">
        <f>IF(M9="","",INDEX(DIFFERENTIATION_UNMERGE_VD,MATCH(M9,DIFFERENTIATION_ID_DIFF,0)))</f>
        <v>0</v>
      </c>
      <c r="O10" s="2128" t="s">
        <v>303</v>
      </c>
      <c r="AK10" s="1632">
        <v>11</v>
      </c>
    </row>
    <row customHeight="1" ht="11.549999999999999">
      <c r="E11" s="2051" t="s">
        <v>623</v>
      </c>
      <c r="I11" s="712"/>
      <c r="J11" s="2368" t="s">
        <v>566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624</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625</v>
      </c>
      <c r="F13" s="2051" t="s">
        <v>626</v>
      </c>
      <c r="I13" s="2370" t="s">
        <v>302</v>
      </c>
      <c r="J13" s="2371"/>
      <c r="K13" s="2371"/>
      <c r="L13" s="2028"/>
      <c r="M13" s="2068"/>
      <c r="O13" s="2128"/>
      <c r="AK13" s="1632">
        <v>11</v>
      </c>
    </row>
    <row customHeight="1" ht="24">
      <c r="I14" s="2021" t="s">
        <v>87</v>
      </c>
      <c r="J14" s="2021" t="s">
        <v>304</v>
      </c>
      <c r="K14" s="2021" t="s">
        <v>568</v>
      </c>
      <c r="L14" s="2061" t="s">
        <v>305</v>
      </c>
      <c r="M14" s="2062" t="s">
        <v>305</v>
      </c>
      <c r="O14" s="2128"/>
      <c r="AK14" s="1632">
        <v>23</v>
      </c>
    </row>
    <row customHeight="1" ht="24">
      <c r="A15" s="2055"/>
      <c r="B15" s="2054" t="s">
        <v>627</v>
      </c>
      <c r="C15" s="2054" t="s">
        <v>628</v>
      </c>
      <c r="D15" s="2053" t="s">
        <v>629</v>
      </c>
      <c r="E15" s="2057" t="s">
        <v>630</v>
      </c>
      <c r="F15" s="2057" t="s">
        <v>630</v>
      </c>
      <c r="G15" s="1637" t="s">
        <v>590</v>
      </c>
      <c r="H15" s="2022"/>
      <c r="I15" s="1631">
        <v>1</v>
      </c>
      <c r="J15" s="2023" t="s">
        <v>631</v>
      </c>
      <c r="K15" s="2021" t="s">
        <v>308</v>
      </c>
      <c r="L15" s="663"/>
      <c r="M15" s="819"/>
      <c r="N15" s="544" t="s">
        <v>632</v>
      </c>
      <c r="O15" s="1526" t="s">
        <v>633</v>
      </c>
      <c r="P15" s="544" t="s">
        <v>632</v>
      </c>
      <c r="AK15" s="1632">
        <v>23</v>
      </c>
    </row>
    <row customHeight="1" ht="35.699999999999996">
      <c r="A16" s="2055"/>
      <c r="B16" s="2054" t="s">
        <v>634</v>
      </c>
      <c r="C16" s="2054" t="s">
        <v>635</v>
      </c>
      <c r="D16" s="2053" t="s">
        <v>619</v>
      </c>
      <c r="E16" s="2057" t="s">
        <v>630</v>
      </c>
      <c r="F16" s="2057" t="s">
        <v>630</v>
      </c>
      <c r="H16" s="2022"/>
      <c r="I16" s="1630">
        <v>2</v>
      </c>
      <c r="J16" s="2064" t="s">
        <v>636</v>
      </c>
      <c r="K16" s="2063" t="s">
        <v>558</v>
      </c>
      <c r="L16" s="2069"/>
      <c r="M16" s="1677"/>
      <c r="N16" s="544" t="s">
        <v>632</v>
      </c>
      <c r="O16" s="1526" t="s">
        <v>637</v>
      </c>
      <c r="P16" s="544" t="s">
        <v>632</v>
      </c>
      <c r="AK16" s="1632">
        <v>34</v>
      </c>
    </row>
    <row s="1643" customFormat="1" customHeight="1" ht="17.25" hidden="1">
      <c r="A17" s="1168"/>
      <c r="B17" s="1168"/>
      <c r="C17" s="1168"/>
      <c r="D17" s="1168"/>
      <c r="E17" s="1168"/>
      <c r="H17" s="1325"/>
      <c r="I17" s="1014" t="s">
        <v>638</v>
      </c>
      <c r="J17" s="992"/>
      <c r="K17" s="1014"/>
      <c r="L17" s="993"/>
      <c r="M17" s="993"/>
      <c r="O17" s="1386"/>
      <c r="AK17" s="1637">
        <v>1</v>
      </c>
    </row>
    <row s="1367" customFormat="1" customHeight="1" ht="24">
      <c r="A18" s="988"/>
      <c r="B18" s="988"/>
      <c r="C18" s="988"/>
      <c r="D18" s="988"/>
      <c r="E18" s="988"/>
      <c r="G18" s="1637"/>
      <c r="H18" s="1634"/>
      <c r="I18" s="571"/>
      <c r="J18" s="572" t="s">
        <v>588</v>
      </c>
      <c r="K18" s="573"/>
      <c r="L18" s="2071"/>
      <c r="M18" s="574"/>
      <c r="N18" s="544"/>
      <c r="O18" s="1526" t="s">
        <v>589</v>
      </c>
      <c r="P18" s="544"/>
      <c r="Q18" s="1637"/>
      <c r="R18" s="1637"/>
      <c r="W18" s="1637"/>
      <c r="Z18" s="545"/>
      <c r="AF18" s="1633"/>
      <c r="AG18" s="1633"/>
      <c r="AH18" s="1633"/>
      <c r="AI18" s="1633"/>
      <c r="AJ18" s="1633"/>
      <c r="AK18" s="1367">
        <v>23</v>
      </c>
    </row>
    <row customHeight="1" ht="19.95">
      <c r="A19" s="2055"/>
      <c r="B19" s="2054" t="s">
        <v>639</v>
      </c>
      <c r="C19" s="2054" t="s">
        <v>640</v>
      </c>
      <c r="D19" s="2053" t="s">
        <v>619</v>
      </c>
      <c r="E19" s="2057" t="s">
        <v>630</v>
      </c>
      <c r="F19" s="2057" t="s">
        <v>630</v>
      </c>
      <c r="H19" s="2022"/>
      <c r="I19" s="1665">
        <v>3</v>
      </c>
      <c r="J19" s="2023" t="s">
        <v>640</v>
      </c>
      <c r="K19" s="2019" t="s">
        <v>558</v>
      </c>
      <c r="L19" s="728"/>
      <c r="M19" s="558"/>
      <c r="N19" s="544"/>
      <c r="O19" s="1526" t="s">
        <v>641</v>
      </c>
      <c r="P19" s="544"/>
      <c r="AK19" s="1632">
        <v>19</v>
      </c>
    </row>
    <row customHeight="1" ht="77.7">
      <c r="A20" s="2055"/>
      <c r="B20" s="2054" t="s">
        <v>642</v>
      </c>
      <c r="C20" s="2054" t="s">
        <v>643</v>
      </c>
      <c r="D20" s="2053" t="s">
        <v>619</v>
      </c>
      <c r="E20" s="2057" t="s">
        <v>630</v>
      </c>
      <c r="F20" s="2057" t="s">
        <v>630</v>
      </c>
      <c r="H20" s="2022"/>
      <c r="I20" s="1665">
        <v>4</v>
      </c>
      <c r="J20" s="2023" t="s">
        <v>644</v>
      </c>
      <c r="K20" s="2019" t="s">
        <v>585</v>
      </c>
      <c r="L20" s="728"/>
      <c r="M20" s="558"/>
      <c r="N20" s="544"/>
      <c r="O20" s="1526"/>
      <c r="P20" s="544"/>
      <c r="AK20" s="1632">
        <v>74</v>
      </c>
    </row>
    <row customHeight="1" ht="35.699999999999996">
      <c r="A21" s="2055"/>
      <c r="B21" s="2054" t="s">
        <v>645</v>
      </c>
      <c r="C21" s="2054" t="s">
        <v>646</v>
      </c>
      <c r="D21" s="2053" t="s">
        <v>619</v>
      </c>
      <c r="E21" s="2057" t="s">
        <v>630</v>
      </c>
      <c r="F21" s="2057" t="s">
        <v>630</v>
      </c>
      <c r="H21" s="2022"/>
      <c r="I21" s="1665">
        <v>5</v>
      </c>
      <c r="J21" s="2023" t="s">
        <v>647</v>
      </c>
      <c r="K21" s="2019" t="s">
        <v>585</v>
      </c>
      <c r="L21" s="728"/>
      <c r="M21" s="558"/>
      <c r="N21" s="544"/>
      <c r="O21" s="1526" t="s">
        <v>641</v>
      </c>
      <c r="P21" s="544"/>
      <c r="AK21" s="1632">
        <v>34</v>
      </c>
    </row>
    <row customHeight="1" ht="48.29999999999999">
      <c r="A22" s="2055"/>
      <c r="B22" s="2054" t="s">
        <v>648</v>
      </c>
      <c r="C22" s="2054" t="s">
        <v>649</v>
      </c>
      <c r="D22" s="2053" t="s">
        <v>619</v>
      </c>
      <c r="E22" s="2057" t="s">
        <v>630</v>
      </c>
      <c r="F22" s="2057" t="s">
        <v>630</v>
      </c>
      <c r="H22" s="2022"/>
      <c r="I22" s="1665">
        <v>6</v>
      </c>
      <c r="J22" s="2023" t="s">
        <v>650</v>
      </c>
      <c r="K22" s="2019" t="s">
        <v>585</v>
      </c>
      <c r="L22" s="728"/>
      <c r="M22" s="558"/>
      <c r="N22" s="544"/>
      <c r="O22" s="1526" t="s">
        <v>651</v>
      </c>
      <c r="P22" s="544"/>
      <c r="AK22" s="1632">
        <v>46</v>
      </c>
    </row>
    <row customHeight="1" ht="19.95">
      <c r="A23" s="2055"/>
      <c r="B23" s="2054" t="s">
        <v>652</v>
      </c>
      <c r="C23" s="2054" t="s">
        <v>653</v>
      </c>
      <c r="D23" s="2053" t="s">
        <v>619</v>
      </c>
      <c r="E23" s="2057" t="s">
        <v>630</v>
      </c>
      <c r="F23" s="2057" t="s">
        <v>630</v>
      </c>
      <c r="H23" s="2022"/>
      <c r="I23" s="1665" t="s">
        <v>654</v>
      </c>
      <c r="J23" s="1525" t="s">
        <v>655</v>
      </c>
      <c r="K23" s="2019" t="s">
        <v>585</v>
      </c>
      <c r="L23" s="728"/>
      <c r="M23" s="558"/>
      <c r="N23" s="544"/>
      <c r="O23" s="1526" t="s">
        <v>641</v>
      </c>
      <c r="P23" s="544"/>
      <c r="AK23" s="1632">
        <v>19</v>
      </c>
    </row>
    <row customHeight="1" ht="19.95">
      <c r="A24" s="2055"/>
      <c r="B24" s="2054" t="s">
        <v>656</v>
      </c>
      <c r="C24" s="2054" t="s">
        <v>657</v>
      </c>
      <c r="D24" s="2053" t="s">
        <v>619</v>
      </c>
      <c r="E24" s="2057" t="s">
        <v>630</v>
      </c>
      <c r="F24" s="2057" t="s">
        <v>630</v>
      </c>
      <c r="H24" s="2022"/>
      <c r="I24" s="1665" t="s">
        <v>658</v>
      </c>
      <c r="J24" s="1525" t="s">
        <v>659</v>
      </c>
      <c r="K24" s="2019" t="s">
        <v>585</v>
      </c>
      <c r="L24" s="728"/>
      <c r="M24" s="558"/>
      <c r="N24" s="544"/>
      <c r="O24" s="1526"/>
      <c r="P24" s="544"/>
      <c r="AK24" s="1632">
        <v>19</v>
      </c>
    </row>
    <row customHeight="1" ht="24">
      <c r="A25" s="2055"/>
      <c r="B25" s="2054" t="s">
        <v>660</v>
      </c>
      <c r="C25" s="2054" t="s">
        <v>661</v>
      </c>
      <c r="D25" s="2053" t="s">
        <v>619</v>
      </c>
      <c r="E25" s="2057" t="s">
        <v>630</v>
      </c>
      <c r="F25" s="2057" t="s">
        <v>630</v>
      </c>
      <c r="H25" s="2022"/>
      <c r="I25" s="1665" t="s">
        <v>662</v>
      </c>
      <c r="J25" s="1525" t="s">
        <v>663</v>
      </c>
      <c r="K25" s="2019" t="s">
        <v>585</v>
      </c>
      <c r="L25" s="728"/>
      <c r="M25" s="558"/>
      <c r="N25" s="544"/>
      <c r="O25" s="1526"/>
      <c r="P25" s="544"/>
      <c r="AK25" s="1632">
        <v>23</v>
      </c>
    </row>
    <row customHeight="1" ht="24">
      <c r="A26" s="2055"/>
      <c r="B26" s="2054" t="s">
        <v>664</v>
      </c>
      <c r="C26" s="2054" t="s">
        <v>665</v>
      </c>
      <c r="D26" s="2053" t="s">
        <v>619</v>
      </c>
      <c r="E26" s="2057" t="s">
        <v>630</v>
      </c>
      <c r="F26" s="2057" t="s">
        <v>630</v>
      </c>
      <c r="H26" s="2022"/>
      <c r="I26" s="1665">
        <v>7</v>
      </c>
      <c r="J26" s="2023" t="s">
        <v>665</v>
      </c>
      <c r="K26" s="2019" t="s">
        <v>666</v>
      </c>
      <c r="L26" s="728"/>
      <c r="M26" s="558"/>
      <c r="N26" s="544"/>
      <c r="O26" s="1526"/>
      <c r="P26" s="544"/>
      <c r="AK26" s="1632">
        <v>23</v>
      </c>
    </row>
    <row customHeight="1" ht="24">
      <c r="A27" s="2055"/>
      <c r="B27" s="2054" t="s">
        <v>667</v>
      </c>
      <c r="C27" s="2054" t="s">
        <v>668</v>
      </c>
      <c r="D27" s="2053" t="s">
        <v>619</v>
      </c>
      <c r="E27" s="2057" t="s">
        <v>630</v>
      </c>
      <c r="F27" s="2057" t="s">
        <v>630</v>
      </c>
      <c r="H27" s="2022"/>
      <c r="I27" s="1665">
        <v>8</v>
      </c>
      <c r="J27" s="2023" t="s">
        <v>668</v>
      </c>
      <c r="K27" s="2019" t="s">
        <v>591</v>
      </c>
      <c r="L27" s="728"/>
      <c r="M27" s="558"/>
      <c r="N27" s="544"/>
      <c r="O27" s="1526"/>
      <c r="P27" s="544"/>
      <c r="AK27" s="1632">
        <v>23</v>
      </c>
    </row>
    <row customHeight="1" ht="35.699999999999996">
      <c r="A28" s="2055"/>
      <c r="B28" s="2054" t="s">
        <v>669</v>
      </c>
      <c r="C28" s="2054" t="s">
        <v>670</v>
      </c>
      <c r="D28" s="2053" t="s">
        <v>619</v>
      </c>
      <c r="E28" s="2057" t="s">
        <v>630</v>
      </c>
      <c r="F28" s="2057" t="s">
        <v>630</v>
      </c>
      <c r="H28" s="2022"/>
      <c r="I28" s="1676">
        <v>9</v>
      </c>
      <c r="J28" s="2023" t="s">
        <v>671</v>
      </c>
      <c r="K28" s="2019" t="s">
        <v>562</v>
      </c>
      <c r="L28" s="728"/>
      <c r="M28" s="558"/>
      <c r="N28" s="544"/>
      <c r="O28" s="1526"/>
      <c r="P28" s="544"/>
      <c r="AK28" s="1632">
        <v>34</v>
      </c>
    </row>
    <row customHeight="1" ht="35.699999999999996">
      <c r="A29" s="2055"/>
      <c r="B29" s="2054" t="s">
        <v>672</v>
      </c>
      <c r="C29" s="2054" t="s">
        <v>673</v>
      </c>
      <c r="D29" s="2053" t="s">
        <v>619</v>
      </c>
      <c r="E29" s="2057" t="s">
        <v>630</v>
      </c>
      <c r="F29" s="2057" t="s">
        <v>630</v>
      </c>
      <c r="H29" s="2022"/>
      <c r="I29" s="1676">
        <v>10</v>
      </c>
      <c r="J29" s="2023" t="s">
        <v>674</v>
      </c>
      <c r="K29" s="2019" t="s">
        <v>562</v>
      </c>
      <c r="L29" s="728"/>
      <c r="M29" s="558"/>
      <c r="N29" s="544"/>
      <c r="O29" s="1526"/>
      <c r="P29" s="544"/>
      <c r="AK29" s="1632">
        <v>34</v>
      </c>
    </row>
    <row customHeight="1" ht="24">
      <c r="A30" s="2055"/>
      <c r="B30" s="2054" t="s">
        <v>675</v>
      </c>
      <c r="C30" s="2054" t="s">
        <v>676</v>
      </c>
      <c r="D30" s="2053" t="s">
        <v>619</v>
      </c>
      <c r="E30" s="2057" t="s">
        <v>630</v>
      </c>
      <c r="F30" s="2057" t="s">
        <v>630</v>
      </c>
      <c r="H30" s="2022"/>
      <c r="I30" s="1676">
        <v>11</v>
      </c>
      <c r="J30" s="2023" t="s">
        <v>676</v>
      </c>
      <c r="K30" s="2019" t="s">
        <v>592</v>
      </c>
      <c r="L30" s="2070"/>
      <c r="M30" s="1622"/>
      <c r="N30" s="544"/>
      <c r="O30" s="1526"/>
      <c r="P30" s="544"/>
      <c r="AK30" s="1632">
        <v>23</v>
      </c>
    </row>
    <row customHeight="1" ht="24">
      <c r="A31" s="2055"/>
      <c r="B31" s="2054" t="s">
        <v>677</v>
      </c>
      <c r="C31" s="2054" t="s">
        <v>678</v>
      </c>
      <c r="D31" s="2053" t="s">
        <v>619</v>
      </c>
      <c r="E31" s="2057" t="s">
        <v>630</v>
      </c>
      <c r="F31" s="2057" t="s">
        <v>630</v>
      </c>
      <c r="H31" s="2022"/>
      <c r="I31" s="1676">
        <v>12</v>
      </c>
      <c r="J31" s="2023" t="s">
        <v>678</v>
      </c>
      <c r="K31" s="2019" t="s">
        <v>592</v>
      </c>
      <c r="L31" s="2070"/>
      <c r="M31" s="1622"/>
      <c r="N31" s="544"/>
      <c r="O31" s="1526"/>
      <c r="P31" s="544"/>
      <c r="AK31" s="1632">
        <v>23</v>
      </c>
    </row>
    <row customHeight="1" ht="48.29999999999999">
      <c r="A32" s="2055"/>
      <c r="B32" s="2054" t="s">
        <v>679</v>
      </c>
      <c r="C32" s="2054" t="s">
        <v>680</v>
      </c>
      <c r="D32" s="2053" t="s">
        <v>619</v>
      </c>
      <c r="E32" s="2057" t="s">
        <v>630</v>
      </c>
      <c r="F32" s="2057" t="s">
        <v>630</v>
      </c>
      <c r="H32" s="2022"/>
      <c r="I32" s="1676">
        <v>13</v>
      </c>
      <c r="J32" s="2023" t="s">
        <v>681</v>
      </c>
      <c r="K32" s="2019" t="s">
        <v>602</v>
      </c>
      <c r="L32" s="728"/>
      <c r="M32" s="558"/>
      <c r="N32" s="544"/>
      <c r="O32" s="1526" t="s">
        <v>641</v>
      </c>
      <c r="P32" s="544"/>
      <c r="AK32" s="1632">
        <v>46</v>
      </c>
    </row>
    <row s="1367" customFormat="1" customHeight="1" ht="48.29999999999999">
      <c r="A33" s="2055"/>
      <c r="B33" s="2054" t="s">
        <v>682</v>
      </c>
      <c r="C33" s="2054" t="s">
        <v>683</v>
      </c>
      <c r="D33" s="2053" t="s">
        <v>619</v>
      </c>
      <c r="E33" s="2057" t="s">
        <v>630</v>
      </c>
      <c r="F33" s="2057" t="s">
        <v>630</v>
      </c>
      <c r="G33" s="1637"/>
      <c r="H33" s="2022"/>
      <c r="I33" s="1676">
        <v>14</v>
      </c>
      <c r="J33" s="2035" t="s">
        <v>684</v>
      </c>
      <c r="K33" s="2024" t="s">
        <v>685</v>
      </c>
      <c r="L33" s="728"/>
      <c r="M33" s="558"/>
      <c r="N33" s="544"/>
      <c r="O33" s="1526" t="s">
        <v>641</v>
      </c>
      <c r="P33" s="544"/>
      <c r="Q33" s="1637"/>
      <c r="R33" s="1637"/>
      <c r="W33" s="1637"/>
      <c r="Z33" s="545"/>
      <c r="AF33" s="1633"/>
      <c r="AG33" s="1633"/>
      <c r="AH33" s="1633"/>
      <c r="AI33" s="1633"/>
      <c r="AJ33" s="1633"/>
      <c r="AK33" s="1367">
        <v>46</v>
      </c>
    </row>
    <row customHeight="1" ht="108">
      <c r="A34" s="2055"/>
      <c r="B34" s="2054" t="s">
        <v>686</v>
      </c>
      <c r="C34" s="2054" t="s">
        <v>687</v>
      </c>
      <c r="D34" s="2053" t="s">
        <v>629</v>
      </c>
      <c r="E34" s="2057" t="s">
        <v>630</v>
      </c>
      <c r="F34" s="2057" t="s">
        <v>630</v>
      </c>
      <c r="G34" s="1637" t="s">
        <v>590</v>
      </c>
      <c r="H34" s="2022"/>
      <c r="I34" s="2033">
        <v>15</v>
      </c>
      <c r="J34" s="2034" t="s">
        <v>688</v>
      </c>
      <c r="K34" s="2019" t="s">
        <v>308</v>
      </c>
      <c r="L34" s="386"/>
      <c r="M34" s="1165"/>
      <c r="N34" s="544"/>
      <c r="O34" s="1526" t="s">
        <v>633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54D02-8EE8-F1C9-A231-0.72D983F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689</v>
      </c>
      <c r="C2" s="2054" t="s">
        <v>690</v>
      </c>
      <c r="D2" s="2053" t="s">
        <v>629</v>
      </c>
      <c r="E2" s="2059">
        <f>I2-3</f>
        <v>-3</v>
      </c>
      <c r="F2" s="2059">
        <f>J2</f>
        <v>0</v>
      </c>
      <c r="H2" s="1731" t="s">
        <v>488</v>
      </c>
      <c r="I2" s="2025"/>
      <c r="J2" s="1683"/>
      <c r="K2" s="2019" t="s">
        <v>308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691</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302</v>
      </c>
      <c r="J8" s="2388"/>
      <c r="K8" s="2388"/>
      <c r="L8" s="2389"/>
      <c r="M8" s="2390" t="s">
        <v>303</v>
      </c>
      <c r="W8" s="1632">
        <v>14</v>
      </c>
    </row>
    <row customHeight="1" ht="35.699999999999996">
      <c r="E9" s="2052" t="s">
        <v>620</v>
      </c>
      <c r="F9" s="2052" t="s">
        <v>626</v>
      </c>
      <c r="H9" s="377"/>
      <c r="I9" s="2026" t="s">
        <v>87</v>
      </c>
      <c r="J9" s="2027" t="s">
        <v>304</v>
      </c>
      <c r="K9" s="2065" t="s">
        <v>568</v>
      </c>
      <c r="L9" s="2066" t="s">
        <v>305</v>
      </c>
      <c r="M9" s="2390"/>
      <c r="W9" s="1632">
        <v>34</v>
      </c>
    </row>
    <row customHeight="1" ht="35.699999999999996">
      <c r="B10" s="2054" t="s">
        <v>692</v>
      </c>
      <c r="C10" s="2054" t="s">
        <v>693</v>
      </c>
      <c r="D10" s="2053" t="s">
        <v>629</v>
      </c>
      <c r="E10" s="2057" t="s">
        <v>630</v>
      </c>
      <c r="F10" s="2057" t="s">
        <v>630</v>
      </c>
      <c r="H10" s="377"/>
      <c r="I10" s="2025" t="s">
        <v>109</v>
      </c>
      <c r="J10" s="1887" t="s">
        <v>694</v>
      </c>
      <c r="K10" s="2019" t="s">
        <v>308</v>
      </c>
      <c r="L10" s="819"/>
      <c r="M10" s="298" t="s">
        <v>695</v>
      </c>
      <c r="W10" s="1632">
        <v>34</v>
      </c>
    </row>
    <row customHeight="1" ht="50.25">
      <c r="B11" s="2054" t="s">
        <v>696</v>
      </c>
      <c r="C11" s="2054" t="s">
        <v>697</v>
      </c>
      <c r="D11" s="2053" t="s">
        <v>629</v>
      </c>
      <c r="E11" s="2057" t="s">
        <v>630</v>
      </c>
      <c r="F11" s="2057" t="s">
        <v>630</v>
      </c>
      <c r="H11" s="377"/>
      <c r="I11" s="2025" t="s">
        <v>110</v>
      </c>
      <c r="J11" s="1887" t="s">
        <v>698</v>
      </c>
      <c r="K11" s="2019" t="s">
        <v>308</v>
      </c>
      <c r="L11" s="819"/>
      <c r="M11" s="298" t="s">
        <v>695</v>
      </c>
      <c r="W11" s="1632">
        <v>48</v>
      </c>
    </row>
    <row customHeight="1" ht="48.29999999999999">
      <c r="B12" s="2054" t="s">
        <v>699</v>
      </c>
      <c r="C12" s="2054" t="s">
        <v>700</v>
      </c>
      <c r="D12" s="2053" t="s">
        <v>629</v>
      </c>
      <c r="E12" s="2057" t="s">
        <v>630</v>
      </c>
      <c r="F12" s="2057" t="s">
        <v>630</v>
      </c>
      <c r="H12" s="1689"/>
      <c r="I12" s="2025" t="s">
        <v>89</v>
      </c>
      <c r="J12" s="2032" t="s">
        <v>701</v>
      </c>
      <c r="K12" s="2019" t="s">
        <v>308</v>
      </c>
      <c r="L12" s="819"/>
      <c r="M12" s="298" t="s">
        <v>702</v>
      </c>
      <c r="N12" s="1625"/>
      <c r="P12" s="1632"/>
      <c r="W12" s="1632">
        <v>46</v>
      </c>
    </row>
    <row customHeight="1" ht="14.699999999999998">
      <c r="E13" s="344"/>
      <c r="H13" s="377"/>
      <c r="I13" s="348"/>
      <c r="J13" s="652" t="s">
        <v>703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E0468-67BB-1A56-77D9-0.8808F07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554</v>
      </c>
      <c r="H2" s="542"/>
      <c r="I2" s="542"/>
      <c r="J2" s="543" t="s">
        <v>704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705</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302</v>
      </c>
      <c r="F13" s="2371"/>
      <c r="G13" s="2371"/>
      <c r="H13" s="1552"/>
      <c r="I13" s="1552"/>
      <c r="J13" s="2128"/>
      <c r="AF13" s="1632">
        <v>11</v>
      </c>
    </row>
    <row customHeight="1" ht="24">
      <c r="E14" s="1640" t="s">
        <v>87</v>
      </c>
      <c r="F14" s="1635" t="s">
        <v>304</v>
      </c>
      <c r="G14" s="1635" t="s">
        <v>568</v>
      </c>
      <c r="H14" s="1635" t="s">
        <v>305</v>
      </c>
      <c r="I14" s="1635" t="s">
        <v>305</v>
      </c>
      <c r="J14" s="2128"/>
      <c r="AF14" s="1632">
        <v>23</v>
      </c>
    </row>
    <row customHeight="1" ht="19.95">
      <c r="D15" s="1639"/>
      <c r="E15" s="1631" t="s">
        <v>109</v>
      </c>
      <c r="F15" s="708" t="s">
        <v>706</v>
      </c>
      <c r="G15" s="1647" t="s">
        <v>554</v>
      </c>
      <c r="H15" s="558"/>
      <c r="I15" s="558"/>
      <c r="J15" s="290" t="s">
        <v>707</v>
      </c>
      <c r="K15" s="544" t="s">
        <v>632</v>
      </c>
      <c r="AF15" s="1632">
        <v>19</v>
      </c>
    </row>
    <row customHeight="1" ht="35.699999999999996">
      <c r="D16" s="1639"/>
      <c r="E16" s="1631" t="s">
        <v>110</v>
      </c>
      <c r="F16" s="708" t="s">
        <v>708</v>
      </c>
      <c r="G16" s="1647" t="s">
        <v>554</v>
      </c>
      <c r="H16" s="559">
        <f>SUM(H17,H20:H32)</f>
        <v>0</v>
      </c>
      <c r="I16" s="559">
        <f>SUM(I17,I20,I23,I26,I29:I32)</f>
        <v>0</v>
      </c>
      <c r="J16" s="290" t="s">
        <v>709</v>
      </c>
      <c r="K16" s="544" t="s">
        <v>632</v>
      </c>
      <c r="AF16" s="1632">
        <v>34</v>
      </c>
    </row>
    <row customHeight="1" ht="19.95">
      <c r="D17" s="1639"/>
      <c r="E17" s="1665" t="s">
        <v>710</v>
      </c>
      <c r="F17" s="955" t="s">
        <v>711</v>
      </c>
      <c r="G17" s="1644" t="s">
        <v>554</v>
      </c>
      <c r="H17" s="558"/>
      <c r="I17" s="558"/>
      <c r="J17" s="290" t="s">
        <v>712</v>
      </c>
      <c r="K17" s="544"/>
      <c r="AF17" s="1632">
        <v>19</v>
      </c>
    </row>
    <row customHeight="1" ht="24">
      <c r="D18" s="1639"/>
      <c r="E18" s="1665" t="s">
        <v>713</v>
      </c>
      <c r="F18" s="1651" t="s">
        <v>714</v>
      </c>
      <c r="G18" s="1644" t="s">
        <v>554</v>
      </c>
      <c r="H18" s="558"/>
      <c r="I18" s="558"/>
      <c r="J18" s="290" t="s">
        <v>715</v>
      </c>
      <c r="K18" s="544"/>
      <c r="AF18" s="1632">
        <v>23</v>
      </c>
    </row>
    <row customHeight="1" ht="35.699999999999996">
      <c r="D19" s="1639"/>
      <c r="E19" s="1665" t="s">
        <v>716</v>
      </c>
      <c r="F19" s="1651" t="s">
        <v>717</v>
      </c>
      <c r="G19" s="1644" t="s">
        <v>554</v>
      </c>
      <c r="H19" s="558"/>
      <c r="I19" s="558"/>
      <c r="J19" s="290"/>
      <c r="K19" s="544"/>
      <c r="AF19" s="1632">
        <v>34</v>
      </c>
    </row>
    <row customHeight="1" ht="19.95">
      <c r="D20" s="1639"/>
      <c r="E20" s="1665" t="s">
        <v>309</v>
      </c>
      <c r="F20" s="955" t="s">
        <v>718</v>
      </c>
      <c r="G20" s="1644" t="s">
        <v>554</v>
      </c>
      <c r="H20" s="558"/>
      <c r="I20" s="558"/>
      <c r="J20" s="290" t="s">
        <v>719</v>
      </c>
      <c r="K20" s="544"/>
      <c r="AF20" s="1632">
        <v>19</v>
      </c>
    </row>
    <row customHeight="1" ht="19.95">
      <c r="D21" s="1639"/>
      <c r="E21" s="1665" t="s">
        <v>720</v>
      </c>
      <c r="F21" s="1651" t="s">
        <v>721</v>
      </c>
      <c r="G21" s="1644" t="s">
        <v>554</v>
      </c>
      <c r="H21" s="558"/>
      <c r="I21" s="558"/>
      <c r="J21" s="290"/>
      <c r="K21" s="544"/>
      <c r="AF21" s="1632">
        <v>19</v>
      </c>
    </row>
    <row customHeight="1" ht="19.95">
      <c r="D22" s="1639"/>
      <c r="E22" s="1665" t="s">
        <v>722</v>
      </c>
      <c r="F22" s="1651" t="s">
        <v>723</v>
      </c>
      <c r="G22" s="1644" t="s">
        <v>554</v>
      </c>
      <c r="H22" s="558"/>
      <c r="I22" s="558"/>
      <c r="J22" s="290"/>
      <c r="K22" s="544"/>
      <c r="AF22" s="1632">
        <v>19</v>
      </c>
    </row>
    <row customHeight="1" ht="24">
      <c r="D23" s="1639"/>
      <c r="E23" s="1665" t="s">
        <v>312</v>
      </c>
      <c r="F23" s="955" t="s">
        <v>724</v>
      </c>
      <c r="G23" s="1644" t="s">
        <v>554</v>
      </c>
      <c r="H23" s="558"/>
      <c r="I23" s="558"/>
      <c r="J23" s="290" t="s">
        <v>725</v>
      </c>
      <c r="K23" s="544"/>
      <c r="AF23" s="1632">
        <v>23</v>
      </c>
    </row>
    <row customHeight="1" ht="19.95">
      <c r="D24" s="1639"/>
      <c r="E24" s="1665" t="s">
        <v>726</v>
      </c>
      <c r="F24" s="1651" t="s">
        <v>727</v>
      </c>
      <c r="G24" s="1644" t="s">
        <v>554</v>
      </c>
      <c r="H24" s="558"/>
      <c r="I24" s="558"/>
      <c r="J24" s="290"/>
      <c r="K24" s="544"/>
      <c r="AF24" s="1632">
        <v>19</v>
      </c>
    </row>
    <row customHeight="1" ht="35.699999999999996">
      <c r="D25" s="1639"/>
      <c r="E25" s="1665" t="s">
        <v>728</v>
      </c>
      <c r="F25" s="1651" t="s">
        <v>729</v>
      </c>
      <c r="G25" s="1644" t="s">
        <v>554</v>
      </c>
      <c r="H25" s="558"/>
      <c r="I25" s="558"/>
      <c r="J25" s="290"/>
      <c r="K25" s="544"/>
      <c r="AF25" s="1632">
        <v>34</v>
      </c>
    </row>
    <row customHeight="1" ht="24">
      <c r="D26" s="1639"/>
      <c r="E26" s="1665" t="s">
        <v>730</v>
      </c>
      <c r="F26" s="955" t="s">
        <v>731</v>
      </c>
      <c r="G26" s="1644" t="s">
        <v>554</v>
      </c>
      <c r="H26" s="558"/>
      <c r="I26" s="558"/>
      <c r="J26" s="290" t="s">
        <v>732</v>
      </c>
      <c r="K26" s="544"/>
      <c r="AF26" s="1632">
        <v>23</v>
      </c>
    </row>
    <row customHeight="1" ht="19.95">
      <c r="D27" s="1639"/>
      <c r="E27" s="1676" t="s">
        <v>733</v>
      </c>
      <c r="F27" s="1651" t="s">
        <v>734</v>
      </c>
      <c r="G27" s="1655" t="s">
        <v>554</v>
      </c>
      <c r="H27" s="1677"/>
      <c r="I27" s="1677"/>
      <c r="J27" s="290"/>
      <c r="K27" s="544"/>
      <c r="AF27" s="1632">
        <v>19</v>
      </c>
    </row>
    <row customHeight="1" ht="19.95">
      <c r="D28" s="1639"/>
      <c r="E28" s="1676" t="s">
        <v>735</v>
      </c>
      <c r="F28" s="1651" t="s">
        <v>736</v>
      </c>
      <c r="G28" s="1655" t="s">
        <v>554</v>
      </c>
      <c r="H28" s="1677"/>
      <c r="I28" s="1677"/>
      <c r="J28" s="290"/>
      <c r="K28" s="544"/>
      <c r="AF28" s="1632">
        <v>19</v>
      </c>
    </row>
    <row customHeight="1" ht="19.95">
      <c r="D29" s="1639"/>
      <c r="E29" s="1676" t="s">
        <v>737</v>
      </c>
      <c r="F29" s="955" t="s">
        <v>738</v>
      </c>
      <c r="G29" s="1655" t="s">
        <v>554</v>
      </c>
      <c r="H29" s="1677"/>
      <c r="I29" s="1677"/>
      <c r="J29" s="290"/>
      <c r="K29" s="544"/>
      <c r="AF29" s="1632">
        <v>19</v>
      </c>
    </row>
    <row customHeight="1" ht="19.95">
      <c r="D30" s="1639"/>
      <c r="E30" s="1676" t="s">
        <v>739</v>
      </c>
      <c r="F30" s="955" t="s">
        <v>740</v>
      </c>
      <c r="G30" s="1655" t="s">
        <v>554</v>
      </c>
      <c r="H30" s="1677"/>
      <c r="I30" s="1677"/>
      <c r="J30" s="290"/>
      <c r="K30" s="544"/>
      <c r="AF30" s="1632">
        <v>19</v>
      </c>
    </row>
    <row customHeight="1" ht="19.95">
      <c r="D31" s="1639"/>
      <c r="E31" s="1676" t="s">
        <v>741</v>
      </c>
      <c r="F31" s="955" t="s">
        <v>742</v>
      </c>
      <c r="G31" s="1655" t="s">
        <v>554</v>
      </c>
      <c r="H31" s="1677"/>
      <c r="I31" s="1677"/>
      <c r="J31" s="290"/>
      <c r="K31" s="544"/>
      <c r="AF31" s="1632">
        <v>19</v>
      </c>
    </row>
    <row s="1367" customFormat="1" customHeight="1" ht="35.699999999999996">
      <c r="A32" s="988"/>
      <c r="C32" s="1637"/>
      <c r="D32" s="1639"/>
      <c r="E32" s="1676" t="s">
        <v>743</v>
      </c>
      <c r="F32" s="955" t="s">
        <v>744</v>
      </c>
      <c r="G32" s="1645" t="s">
        <v>554</v>
      </c>
      <c r="H32" s="580">
        <f>SUM(H33:H34)</f>
        <v>0</v>
      </c>
      <c r="I32" s="580">
        <f>SUM(I33:I34)</f>
        <v>0</v>
      </c>
      <c r="J32" s="290" t="s">
        <v>745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579</v>
      </c>
      <c r="G34" s="573"/>
      <c r="H34" s="574"/>
      <c r="I34" s="574"/>
      <c r="J34" s="302" t="s">
        <v>746</v>
      </c>
      <c r="K34" s="544"/>
      <c r="L34" s="1637"/>
      <c r="M34" s="1637"/>
      <c r="R34" s="1637"/>
      <c r="U34" s="545"/>
      <c r="AA34" s="1633"/>
      <c r="AB34" s="1633"/>
      <c r="AC34" s="1633"/>
      <c r="AD34" s="1633"/>
      <c r="AE34" s="1633"/>
      <c r="AF34" s="1161">
        <v>19</v>
      </c>
    </row>
    <row customHeight="1" ht="60">
      <c r="D35" s="1639"/>
      <c r="E35" s="1676" t="s">
        <v>747</v>
      </c>
      <c r="F35" s="955" t="s">
        <v>748</v>
      </c>
      <c r="G35" s="1655" t="s">
        <v>554</v>
      </c>
      <c r="H35" s="1677"/>
      <c r="I35" s="1677"/>
      <c r="J35" s="290" t="s">
        <v>749</v>
      </c>
      <c r="K35" s="544"/>
      <c r="AF35" s="1632">
        <v>57</v>
      </c>
    </row>
    <row s="1367" customFormat="1" customHeight="1" ht="24">
      <c r="A36" s="990" t="s">
        <v>580</v>
      </c>
      <c r="C36" s="1637"/>
      <c r="D36" s="1639"/>
      <c r="E36" s="1665" t="s">
        <v>89</v>
      </c>
      <c r="F36" s="708" t="s">
        <v>750</v>
      </c>
      <c r="G36" s="1644" t="s">
        <v>554</v>
      </c>
      <c r="H36" s="558"/>
      <c r="I36" s="558"/>
      <c r="J36" s="290" t="s">
        <v>751</v>
      </c>
      <c r="K36" s="544"/>
      <c r="L36" s="1637"/>
      <c r="M36" s="1637"/>
      <c r="R36" s="1637"/>
      <c r="U36" s="545"/>
      <c r="AA36" s="1633"/>
      <c r="AB36" s="1633"/>
      <c r="AC36" s="1633"/>
      <c r="AD36" s="1633"/>
      <c r="AE36" s="1633"/>
      <c r="AF36" s="1161">
        <v>23</v>
      </c>
    </row>
    <row s="1367" customFormat="1" customHeight="1" ht="35.699999999999996">
      <c r="A37" s="990"/>
      <c r="C37" s="1637"/>
      <c r="D37" s="1639"/>
      <c r="E37" s="1665" t="s">
        <v>326</v>
      </c>
      <c r="F37" s="955" t="s">
        <v>752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753</v>
      </c>
      <c r="G38" s="1644" t="s">
        <v>554</v>
      </c>
      <c r="H38" s="558"/>
      <c r="I38" s="558"/>
      <c r="J38" s="290" t="s">
        <v>754</v>
      </c>
      <c r="K38" s="544"/>
      <c r="L38" s="1637"/>
      <c r="M38" s="1637"/>
      <c r="R38" s="1637"/>
      <c r="U38" s="545"/>
      <c r="AA38" s="1633"/>
      <c r="AB38" s="1633"/>
      <c r="AC38" s="1633"/>
      <c r="AD38" s="1633"/>
      <c r="AE38" s="1633"/>
      <c r="AF38" s="1161">
        <v>19</v>
      </c>
    </row>
    <row s="1367" customFormat="1" customHeight="1" ht="24">
      <c r="A39" s="988"/>
      <c r="C39" s="1637"/>
      <c r="D39" s="576"/>
      <c r="E39" s="1665" t="s">
        <v>755</v>
      </c>
      <c r="F39" s="955" t="s">
        <v>756</v>
      </c>
      <c r="G39" s="1655" t="s">
        <v>554</v>
      </c>
      <c r="H39" s="558"/>
      <c r="I39" s="558"/>
      <c r="J39" s="290" t="s">
        <v>757</v>
      </c>
      <c r="K39" s="544"/>
      <c r="L39" s="1637"/>
      <c r="M39" s="1637"/>
      <c r="R39" s="1637"/>
      <c r="U39" s="545"/>
      <c r="AA39" s="1633"/>
      <c r="AB39" s="1633"/>
      <c r="AC39" s="1633"/>
      <c r="AD39" s="1633"/>
      <c r="AE39" s="1633"/>
      <c r="AF39" s="1161">
        <v>23</v>
      </c>
    </row>
    <row s="1367" customFormat="1" customHeight="1" ht="24">
      <c r="A40" s="988"/>
      <c r="C40" s="1637"/>
      <c r="D40" s="1639"/>
      <c r="E40" s="1665" t="s">
        <v>758</v>
      </c>
      <c r="F40" s="1651" t="s">
        <v>759</v>
      </c>
      <c r="G40" s="1644" t="s">
        <v>554</v>
      </c>
      <c r="H40" s="558"/>
      <c r="I40" s="558"/>
      <c r="J40" s="290" t="s">
        <v>760</v>
      </c>
      <c r="K40" s="544"/>
      <c r="L40" s="1637"/>
      <c r="M40" s="1637"/>
      <c r="R40" s="1637"/>
      <c r="U40" s="545"/>
      <c r="AA40" s="1633"/>
      <c r="AB40" s="1633"/>
      <c r="AC40" s="1633"/>
      <c r="AD40" s="1633"/>
      <c r="AE40" s="1633"/>
      <c r="AF40" s="1161">
        <v>23</v>
      </c>
    </row>
    <row s="1367" customFormat="1" customHeight="1" ht="24">
      <c r="A41" s="988"/>
      <c r="C41" s="1637"/>
      <c r="D41" s="1639"/>
      <c r="E41" s="1665" t="s">
        <v>761</v>
      </c>
      <c r="F41" s="1651" t="s">
        <v>762</v>
      </c>
      <c r="G41" s="1644" t="s">
        <v>554</v>
      </c>
      <c r="H41" s="558"/>
      <c r="I41" s="558"/>
      <c r="J41" s="290" t="s">
        <v>763</v>
      </c>
      <c r="K41" s="544"/>
      <c r="L41" s="1637"/>
      <c r="M41" s="1637"/>
      <c r="R41" s="1637"/>
      <c r="U41" s="545"/>
      <c r="AA41" s="1633"/>
      <c r="AB41" s="1633"/>
      <c r="AC41" s="1633"/>
      <c r="AD41" s="1633"/>
      <c r="AE41" s="1633"/>
      <c r="AF41" s="1161">
        <v>23</v>
      </c>
    </row>
    <row s="1367" customFormat="1" customHeight="1" ht="24">
      <c r="A42" s="988"/>
      <c r="C42" s="1637"/>
      <c r="D42" s="1639"/>
      <c r="E42" s="1665" t="s">
        <v>764</v>
      </c>
      <c r="F42" s="1651" t="s">
        <v>765</v>
      </c>
      <c r="G42" s="1644" t="s">
        <v>554</v>
      </c>
      <c r="H42" s="558"/>
      <c r="I42" s="558"/>
      <c r="J42" s="290" t="s">
        <v>766</v>
      </c>
      <c r="K42" s="544"/>
      <c r="L42" s="1637"/>
      <c r="M42" s="1637"/>
      <c r="R42" s="1637"/>
      <c r="U42" s="545"/>
      <c r="AA42" s="1633"/>
      <c r="AB42" s="1633"/>
      <c r="AC42" s="1633"/>
      <c r="AD42" s="1633"/>
      <c r="AE42" s="1633"/>
      <c r="AF42" s="1161">
        <v>23</v>
      </c>
    </row>
    <row s="1367" customFormat="1" customHeight="1" ht="35.699999999999996">
      <c r="A43" s="988"/>
      <c r="C43" s="1637" t="s">
        <v>590</v>
      </c>
      <c r="D43" s="1639"/>
      <c r="E43" s="1665" t="s">
        <v>111</v>
      </c>
      <c r="F43" s="708" t="s">
        <v>631</v>
      </c>
      <c r="G43" s="1647" t="s">
        <v>767</v>
      </c>
      <c r="H43" s="402"/>
      <c r="I43" s="402"/>
      <c r="J43" s="290" t="s">
        <v>768</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769</v>
      </c>
      <c r="G44" s="1644" t="s">
        <v>770</v>
      </c>
      <c r="H44" s="546"/>
      <c r="I44" s="546"/>
      <c r="J44" s="290" t="s">
        <v>771</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772</v>
      </c>
      <c r="G45" s="1655" t="s">
        <v>773</v>
      </c>
      <c r="H45" s="546"/>
      <c r="I45" s="546"/>
      <c r="J45" s="290" t="s">
        <v>774</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775</v>
      </c>
      <c r="G46" s="1644" t="s">
        <v>592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BDE8C-7971-8CCE-099C-0.97D6494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554</v>
      </c>
      <c r="H2" s="542"/>
      <c r="I2" s="542"/>
      <c r="J2" s="543" t="s">
        <v>557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776</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302</v>
      </c>
      <c r="F13" s="2371"/>
      <c r="G13" s="2371"/>
      <c r="H13" s="1657"/>
      <c r="I13" s="1657"/>
      <c r="J13" s="2128"/>
      <c r="AF13" s="1632">
        <v>11</v>
      </c>
    </row>
    <row customHeight="1" ht="24">
      <c r="E14" s="1658" t="s">
        <v>87</v>
      </c>
      <c r="F14" s="1661" t="s">
        <v>304</v>
      </c>
      <c r="G14" s="1661" t="s">
        <v>568</v>
      </c>
      <c r="H14" s="1661" t="s">
        <v>305</v>
      </c>
      <c r="I14" s="1661" t="s">
        <v>305</v>
      </c>
      <c r="J14" s="2128"/>
      <c r="AF14" s="1632">
        <v>23</v>
      </c>
    </row>
    <row customHeight="1" ht="19.95">
      <c r="D15" s="1639"/>
      <c r="E15" s="1631" t="s">
        <v>109</v>
      </c>
      <c r="F15" s="708" t="s">
        <v>777</v>
      </c>
      <c r="G15" s="1658" t="s">
        <v>554</v>
      </c>
      <c r="H15" s="558"/>
      <c r="I15" s="558"/>
      <c r="J15" s="290" t="s">
        <v>778</v>
      </c>
      <c r="K15" s="544" t="s">
        <v>632</v>
      </c>
      <c r="AF15" s="1632">
        <v>19</v>
      </c>
    </row>
    <row customHeight="1" ht="24">
      <c r="D16" s="1639"/>
      <c r="E16" s="1631" t="s">
        <v>110</v>
      </c>
      <c r="F16" s="1666" t="s">
        <v>779</v>
      </c>
      <c r="G16" s="1658" t="s">
        <v>554</v>
      </c>
      <c r="H16" s="559">
        <f>SUM(H17,H20:H27)</f>
        <v>0</v>
      </c>
      <c r="I16" s="559">
        <f>SUM(I17,I20:I27)</f>
        <v>0</v>
      </c>
      <c r="J16" s="290" t="s">
        <v>780</v>
      </c>
      <c r="K16" s="544" t="s">
        <v>632</v>
      </c>
      <c r="AF16" s="1632">
        <v>23</v>
      </c>
    </row>
    <row customHeight="1" ht="35.699999999999996">
      <c r="D17" s="1639"/>
      <c r="E17" s="1665" t="s">
        <v>710</v>
      </c>
      <c r="F17" s="1668" t="s">
        <v>781</v>
      </c>
      <c r="G17" s="1655" t="s">
        <v>554</v>
      </c>
      <c r="H17" s="558"/>
      <c r="I17" s="558"/>
      <c r="J17" s="290" t="s">
        <v>782</v>
      </c>
      <c r="K17" s="544"/>
      <c r="AF17" s="1632">
        <v>34</v>
      </c>
    </row>
    <row customHeight="1" ht="19.95">
      <c r="D18" s="1639"/>
      <c r="E18" s="1665" t="s">
        <v>713</v>
      </c>
      <c r="F18" s="1669" t="s">
        <v>783</v>
      </c>
      <c r="G18" s="1655" t="s">
        <v>554</v>
      </c>
      <c r="H18" s="558"/>
      <c r="I18" s="558"/>
      <c r="J18" s="290"/>
      <c r="K18" s="544"/>
      <c r="AF18" s="1632">
        <v>19</v>
      </c>
    </row>
    <row customHeight="1" ht="24">
      <c r="D19" s="1639"/>
      <c r="E19" s="1665" t="s">
        <v>716</v>
      </c>
      <c r="F19" s="1669" t="s">
        <v>784</v>
      </c>
      <c r="G19" s="1655" t="s">
        <v>554</v>
      </c>
      <c r="H19" s="558"/>
      <c r="I19" s="558"/>
      <c r="J19" s="290"/>
      <c r="K19" s="544"/>
      <c r="AF19" s="1632">
        <v>23</v>
      </c>
    </row>
    <row customHeight="1" ht="35.699999999999996">
      <c r="D20" s="1639"/>
      <c r="E20" s="1665" t="s">
        <v>309</v>
      </c>
      <c r="F20" s="1668" t="s">
        <v>785</v>
      </c>
      <c r="G20" s="1655" t="s">
        <v>554</v>
      </c>
      <c r="H20" s="558"/>
      <c r="I20" s="558"/>
      <c r="J20" s="290"/>
      <c r="K20" s="544"/>
      <c r="AF20" s="1632">
        <v>34</v>
      </c>
    </row>
    <row customHeight="1" ht="48.29999999999999">
      <c r="D21" s="1639"/>
      <c r="E21" s="1665" t="s">
        <v>312</v>
      </c>
      <c r="F21" s="1668" t="s">
        <v>786</v>
      </c>
      <c r="G21" s="1655" t="s">
        <v>554</v>
      </c>
      <c r="H21" s="558"/>
      <c r="I21" s="558"/>
      <c r="J21" s="290"/>
      <c r="K21" s="544"/>
      <c r="AF21" s="1632">
        <v>46</v>
      </c>
    </row>
    <row customHeight="1" ht="60">
      <c r="D22" s="1639"/>
      <c r="E22" s="1665" t="s">
        <v>730</v>
      </c>
      <c r="F22" s="1668" t="s">
        <v>787</v>
      </c>
      <c r="G22" s="1655" t="s">
        <v>554</v>
      </c>
      <c r="H22" s="558"/>
      <c r="I22" s="558"/>
      <c r="J22" s="290"/>
      <c r="K22" s="544"/>
      <c r="AF22" s="1632">
        <v>57</v>
      </c>
    </row>
    <row customHeight="1" ht="35.699999999999996">
      <c r="D23" s="1639"/>
      <c r="E23" s="1665" t="s">
        <v>737</v>
      </c>
      <c r="F23" s="1668" t="s">
        <v>788</v>
      </c>
      <c r="G23" s="1655" t="s">
        <v>554</v>
      </c>
      <c r="H23" s="558"/>
      <c r="I23" s="558"/>
      <c r="J23" s="290"/>
      <c r="K23" s="544"/>
      <c r="AF23" s="1632">
        <v>34</v>
      </c>
    </row>
    <row customHeight="1" ht="35.699999999999996">
      <c r="D24" s="1639"/>
      <c r="E24" s="1665" t="s">
        <v>739</v>
      </c>
      <c r="F24" s="1668" t="s">
        <v>789</v>
      </c>
      <c r="G24" s="1655" t="s">
        <v>554</v>
      </c>
      <c r="H24" s="558"/>
      <c r="I24" s="558"/>
      <c r="J24" s="290"/>
      <c r="K24" s="544"/>
      <c r="AF24" s="1632">
        <v>34</v>
      </c>
    </row>
    <row customHeight="1" ht="24">
      <c r="D25" s="1639"/>
      <c r="E25" s="1665" t="s">
        <v>741</v>
      </c>
      <c r="F25" s="1668" t="s">
        <v>790</v>
      </c>
      <c r="G25" s="1655" t="s">
        <v>554</v>
      </c>
      <c r="H25" s="558"/>
      <c r="I25" s="558"/>
      <c r="J25" s="290"/>
      <c r="K25" s="544"/>
      <c r="AF25" s="1632">
        <v>23</v>
      </c>
    </row>
    <row customHeight="1" ht="76.5">
      <c r="D26" s="1639"/>
      <c r="E26" s="1665" t="s">
        <v>743</v>
      </c>
      <c r="F26" s="1668" t="s">
        <v>791</v>
      </c>
      <c r="G26" s="1655" t="s">
        <v>554</v>
      </c>
      <c r="H26" s="558"/>
      <c r="I26" s="558"/>
      <c r="J26" s="290"/>
      <c r="K26" s="544"/>
      <c r="AF26" s="1632">
        <v>73</v>
      </c>
    </row>
    <row s="1367" customFormat="1" customHeight="1" ht="35.699999999999996">
      <c r="A27" s="988"/>
      <c r="C27" s="1637"/>
      <c r="D27" s="1639"/>
      <c r="E27" s="1630" t="s">
        <v>747</v>
      </c>
      <c r="F27" s="1629" t="s">
        <v>792</v>
      </c>
      <c r="G27" s="1656" t="s">
        <v>554</v>
      </c>
      <c r="H27" s="580">
        <f>SUM(H28:H29)</f>
        <v>0</v>
      </c>
      <c r="I27" s="580">
        <f>SUM(I28:I29)</f>
        <v>0</v>
      </c>
      <c r="J27" s="290" t="s">
        <v>745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579</v>
      </c>
      <c r="G29" s="573"/>
      <c r="H29" s="574"/>
      <c r="I29" s="574"/>
      <c r="J29" s="302" t="s">
        <v>746</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793</v>
      </c>
      <c r="G30" s="1655" t="s">
        <v>554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794</v>
      </c>
      <c r="G31" s="1655" t="s">
        <v>554</v>
      </c>
      <c r="H31" s="558"/>
      <c r="I31" s="558"/>
      <c r="J31" s="290" t="s">
        <v>795</v>
      </c>
      <c r="K31" s="544"/>
      <c r="L31" s="1637"/>
      <c r="M31" s="1637"/>
      <c r="R31" s="1637"/>
      <c r="U31" s="545"/>
      <c r="AA31" s="1633"/>
      <c r="AB31" s="1633"/>
      <c r="AC31" s="1633"/>
      <c r="AD31" s="1633"/>
      <c r="AE31" s="1633"/>
      <c r="AF31" s="1161">
        <v>34</v>
      </c>
    </row>
    <row s="1367" customFormat="1" customHeight="1" ht="24">
      <c r="A32" s="988"/>
      <c r="C32" s="1637"/>
      <c r="D32" s="1639"/>
      <c r="E32" s="1665" t="s">
        <v>755</v>
      </c>
      <c r="F32" s="691" t="s">
        <v>759</v>
      </c>
      <c r="G32" s="1655" t="s">
        <v>554</v>
      </c>
      <c r="H32" s="558"/>
      <c r="I32" s="558"/>
      <c r="J32" s="290" t="s">
        <v>796</v>
      </c>
      <c r="K32" s="544"/>
      <c r="L32" s="1637"/>
      <c r="M32" s="1637"/>
      <c r="R32" s="1637"/>
      <c r="U32" s="545"/>
      <c r="AA32" s="1633"/>
      <c r="AB32" s="1633"/>
      <c r="AC32" s="1633"/>
      <c r="AD32" s="1633"/>
      <c r="AE32" s="1633"/>
      <c r="AF32" s="1161">
        <v>23</v>
      </c>
    </row>
    <row s="1367" customFormat="1" customHeight="1" ht="24">
      <c r="A33" s="988"/>
      <c r="C33" s="1637"/>
      <c r="D33" s="1639"/>
      <c r="E33" s="1665" t="s">
        <v>797</v>
      </c>
      <c r="F33" s="691" t="s">
        <v>798</v>
      </c>
      <c r="G33" s="1655" t="s">
        <v>554</v>
      </c>
      <c r="H33" s="558"/>
      <c r="I33" s="558"/>
      <c r="J33" s="290" t="s">
        <v>799</v>
      </c>
      <c r="K33" s="544"/>
      <c r="L33" s="1637"/>
      <c r="M33" s="1637"/>
      <c r="R33" s="1637"/>
      <c r="U33" s="545"/>
      <c r="AA33" s="1633"/>
      <c r="AB33" s="1633"/>
      <c r="AC33" s="1633"/>
      <c r="AD33" s="1633"/>
      <c r="AE33" s="1633"/>
      <c r="AF33" s="1161">
        <v>23</v>
      </c>
    </row>
    <row s="1367" customFormat="1" customHeight="1" ht="24">
      <c r="A34" s="988"/>
      <c r="C34" s="1637"/>
      <c r="D34" s="1639"/>
      <c r="E34" s="1665" t="s">
        <v>800</v>
      </c>
      <c r="F34" s="691" t="s">
        <v>765</v>
      </c>
      <c r="G34" s="1655" t="s">
        <v>554</v>
      </c>
      <c r="H34" s="558"/>
      <c r="I34" s="558"/>
      <c r="J34" s="290" t="s">
        <v>801</v>
      </c>
      <c r="K34" s="544"/>
      <c r="L34" s="1637"/>
      <c r="M34" s="1637"/>
      <c r="R34" s="1637"/>
      <c r="U34" s="545"/>
      <c r="AA34" s="1633"/>
      <c r="AB34" s="1633"/>
      <c r="AC34" s="1633"/>
      <c r="AD34" s="1633"/>
      <c r="AE34" s="1633"/>
      <c r="AF34" s="1161">
        <v>23</v>
      </c>
    </row>
    <row s="1367" customFormat="1" customHeight="1" ht="35.699999999999996">
      <c r="A35" s="988"/>
      <c r="C35" s="1637" t="s">
        <v>590</v>
      </c>
      <c r="D35" s="1639"/>
      <c r="E35" s="1665" t="s">
        <v>111</v>
      </c>
      <c r="F35" s="1662" t="s">
        <v>631</v>
      </c>
      <c r="G35" s="1658" t="s">
        <v>308</v>
      </c>
      <c r="H35" s="402"/>
      <c r="I35" s="402"/>
      <c r="J35" s="290" t="s">
        <v>802</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803</v>
      </c>
      <c r="G36" s="1655" t="s">
        <v>770</v>
      </c>
      <c r="H36" s="546"/>
      <c r="I36" s="546"/>
      <c r="J36" s="290" t="s">
        <v>771</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804</v>
      </c>
      <c r="G37" s="1655" t="s">
        <v>773</v>
      </c>
      <c r="H37" s="546"/>
      <c r="I37" s="546"/>
      <c r="J37" s="290" t="s">
        <v>774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805</v>
      </c>
      <c r="F39" s="2286" t="s">
        <v>806</v>
      </c>
      <c r="G39" s="2286"/>
      <c r="H39" s="370"/>
      <c r="I39" s="370"/>
      <c r="J39" s="370"/>
      <c r="AF39" s="1632">
        <v>26</v>
      </c>
    </row>
    <row s="1642" customFormat="1" customHeight="1" ht="39.75">
      <c r="A40" s="988"/>
      <c r="B40" s="1637"/>
      <c r="C40" s="1637"/>
      <c r="D40" s="352"/>
      <c r="F40" s="2286" t="s">
        <v>807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25D97-DC2A-BE22-569E-0.42094EC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302</v>
      </c>
      <c r="E10" s="2103"/>
      <c r="F10" s="2103"/>
      <c r="G10" s="2103"/>
      <c r="H10" s="2103"/>
      <c r="I10" s="2103"/>
      <c r="J10" s="2104"/>
      <c r="K10" s="2200"/>
      <c r="L10" s="510"/>
      <c r="X10" s="759">
        <v>11</v>
      </c>
    </row>
    <row s="1636" customFormat="1" customHeight="1" ht="24">
      <c r="A11" s="2386"/>
      <c r="B11" s="2386"/>
      <c r="C11" s="658"/>
      <c r="D11" s="704" t="s">
        <v>87</v>
      </c>
      <c r="E11" s="706" t="s">
        <v>808</v>
      </c>
      <c r="F11" s="706" t="s">
        <v>568</v>
      </c>
      <c r="G11" s="466" t="s">
        <v>305</v>
      </c>
      <c r="H11" s="466" t="s">
        <v>392</v>
      </c>
      <c r="I11" s="808" t="s">
        <v>305</v>
      </c>
      <c r="J11" s="809" t="s">
        <v>392</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809</v>
      </c>
      <c r="D13" s="954" t="s">
        <v>109</v>
      </c>
      <c r="E13" s="280" t="s">
        <v>810</v>
      </c>
      <c r="F13" s="661" t="s">
        <v>811</v>
      </c>
      <c r="G13" s="558"/>
      <c r="H13" s="662"/>
      <c r="I13" s="558"/>
      <c r="J13" s="662"/>
      <c r="K13" s="290" t="s">
        <v>812</v>
      </c>
      <c r="L13" s="721"/>
      <c r="X13" s="506">
        <v>0</v>
      </c>
    </row>
    <row customHeight="1" ht="22.5" hidden="1">
      <c r="A14" s="2393"/>
      <c r="D14" s="540" t="s">
        <v>110</v>
      </c>
      <c r="E14" s="280" t="s">
        <v>813</v>
      </c>
      <c r="F14" s="661" t="s">
        <v>814</v>
      </c>
      <c r="G14" s="558"/>
      <c r="H14" s="663"/>
      <c r="I14" s="558"/>
      <c r="J14" s="663"/>
      <c r="K14" s="290" t="s">
        <v>815</v>
      </c>
      <c r="L14" s="721"/>
      <c r="X14" s="506">
        <v>0</v>
      </c>
    </row>
    <row s="1636" customFormat="1" customHeight="1" ht="78.75" hidden="1">
      <c r="A15" s="2393"/>
      <c r="B15" s="512"/>
      <c r="D15" s="954" t="s">
        <v>89</v>
      </c>
      <c r="E15" s="708" t="s">
        <v>816</v>
      </c>
      <c r="F15" s="951" t="s">
        <v>308</v>
      </c>
      <c r="G15" s="951" t="s">
        <v>308</v>
      </c>
      <c r="H15" s="107"/>
      <c r="I15" s="951" t="s">
        <v>308</v>
      </c>
      <c r="J15" s="107"/>
      <c r="K15" s="290" t="s">
        <v>817</v>
      </c>
      <c r="L15" s="721"/>
      <c r="X15" s="759">
        <v>0</v>
      </c>
    </row>
    <row s="1636" customFormat="1" customHeight="1" ht="22.5" hidden="1">
      <c r="A16" s="2393"/>
      <c r="B16" s="512"/>
      <c r="D16" s="954" t="s">
        <v>326</v>
      </c>
      <c r="E16" s="955" t="s">
        <v>818</v>
      </c>
      <c r="F16" s="951" t="s">
        <v>819</v>
      </c>
      <c r="G16" s="818"/>
      <c r="H16" s="107"/>
      <c r="I16" s="818"/>
      <c r="J16" s="107"/>
      <c r="K16" s="290"/>
      <c r="L16" s="721"/>
      <c r="X16" s="759">
        <v>0</v>
      </c>
    </row>
    <row s="1636" customFormat="1" customHeight="1" ht="22.5" hidden="1">
      <c r="A17" s="2393"/>
      <c r="B17" s="512"/>
      <c r="D17" s="954" t="s">
        <v>334</v>
      </c>
      <c r="E17" s="955" t="s">
        <v>820</v>
      </c>
      <c r="F17" s="951" t="s">
        <v>821</v>
      </c>
      <c r="G17" s="818"/>
      <c r="H17" s="107"/>
      <c r="I17" s="818"/>
      <c r="J17" s="107"/>
      <c r="K17" s="290"/>
      <c r="L17" s="721"/>
      <c r="X17" s="759">
        <v>0</v>
      </c>
    </row>
    <row s="1636" customFormat="1" customHeight="1" ht="33.75" hidden="1">
      <c r="A18" s="2393"/>
      <c r="B18" s="512"/>
      <c r="D18" s="954" t="s">
        <v>336</v>
      </c>
      <c r="E18" s="955" t="s">
        <v>822</v>
      </c>
      <c r="F18" s="951" t="s">
        <v>573</v>
      </c>
      <c r="G18" s="681"/>
      <c r="H18" s="107"/>
      <c r="I18" s="681"/>
      <c r="J18" s="107"/>
      <c r="K18" s="290"/>
      <c r="L18" s="721"/>
      <c r="X18" s="759">
        <v>0</v>
      </c>
    </row>
    <row customHeight="1" ht="101.25" hidden="1">
      <c r="A19" s="2393"/>
      <c r="D19" s="954" t="s">
        <v>90</v>
      </c>
      <c r="E19" s="280" t="s">
        <v>823</v>
      </c>
      <c r="F19" s="661" t="s">
        <v>548</v>
      </c>
      <c r="G19" s="664"/>
      <c r="H19" s="663"/>
      <c r="I19" s="956"/>
      <c r="J19" s="663"/>
      <c r="K19" s="290" t="s">
        <v>824</v>
      </c>
      <c r="L19" s="721"/>
      <c r="X19" s="506">
        <v>0</v>
      </c>
    </row>
    <row s="1636" customFormat="1" customHeight="1" ht="18.75" hidden="1">
      <c r="A20" s="2393"/>
      <c r="C20" s="957"/>
      <c r="D20" s="954" t="s">
        <v>755</v>
      </c>
      <c r="E20" s="955" t="s">
        <v>825</v>
      </c>
      <c r="F20" s="951" t="s">
        <v>308</v>
      </c>
      <c r="G20" s="951" t="s">
        <v>308</v>
      </c>
      <c r="H20" s="950" t="s">
        <v>308</v>
      </c>
      <c r="I20" s="951" t="s">
        <v>308</v>
      </c>
      <c r="J20" s="950" t="s">
        <v>308</v>
      </c>
      <c r="K20" s="949"/>
      <c r="L20" s="721"/>
      <c r="W20" s="676"/>
      <c r="X20" s="759">
        <v>0</v>
      </c>
    </row>
    <row s="1636" customFormat="1" customHeight="1" ht="33.75" hidden="1">
      <c r="A21" s="2393"/>
      <c r="C21" s="957"/>
      <c r="D21" s="954" t="s">
        <v>758</v>
      </c>
      <c r="E21" s="577" t="s">
        <v>826</v>
      </c>
      <c r="F21" s="951" t="s">
        <v>827</v>
      </c>
      <c r="G21" s="681"/>
      <c r="H21" s="107"/>
      <c r="I21" s="681"/>
      <c r="J21" s="107"/>
      <c r="K21" s="949"/>
      <c r="L21" s="721"/>
      <c r="W21" s="676"/>
      <c r="X21" s="759">
        <v>0</v>
      </c>
    </row>
    <row s="1636" customFormat="1" customHeight="1" ht="33.75" hidden="1">
      <c r="A22" s="2393"/>
      <c r="C22" s="957"/>
      <c r="D22" s="954" t="s">
        <v>761</v>
      </c>
      <c r="E22" s="577" t="s">
        <v>828</v>
      </c>
      <c r="F22" s="951" t="s">
        <v>829</v>
      </c>
      <c r="G22" s="681"/>
      <c r="H22" s="107"/>
      <c r="I22" s="681"/>
      <c r="J22" s="107"/>
      <c r="K22" s="949"/>
      <c r="L22" s="721"/>
      <c r="W22" s="676"/>
      <c r="X22" s="759">
        <v>0</v>
      </c>
    </row>
    <row s="1636" customFormat="1" customHeight="1" ht="22.5" hidden="1">
      <c r="A23" s="2393"/>
      <c r="C23" s="957"/>
      <c r="D23" s="954" t="s">
        <v>797</v>
      </c>
      <c r="E23" s="955" t="s">
        <v>830</v>
      </c>
      <c r="F23" s="951" t="s">
        <v>308</v>
      </c>
      <c r="G23" s="951" t="s">
        <v>308</v>
      </c>
      <c r="H23" s="950" t="s">
        <v>308</v>
      </c>
      <c r="I23" s="951" t="s">
        <v>308</v>
      </c>
      <c r="J23" s="950" t="s">
        <v>308</v>
      </c>
      <c r="K23" s="949"/>
      <c r="L23" s="721"/>
      <c r="W23" s="676"/>
      <c r="X23" s="759">
        <v>0</v>
      </c>
    </row>
    <row s="1636" customFormat="1" customHeight="1" ht="22.5" hidden="1">
      <c r="A24" s="2393"/>
      <c r="C24" s="957"/>
      <c r="D24" s="954" t="s">
        <v>831</v>
      </c>
      <c r="E24" s="577" t="s">
        <v>832</v>
      </c>
      <c r="F24" s="951" t="s">
        <v>833</v>
      </c>
      <c r="G24" s="681"/>
      <c r="H24" s="687"/>
      <c r="I24" s="681"/>
      <c r="J24" s="687"/>
      <c r="K24" s="949"/>
      <c r="L24" s="721"/>
      <c r="W24" s="676"/>
      <c r="X24" s="759">
        <v>0</v>
      </c>
    </row>
    <row s="1636" customFormat="1" customHeight="1" ht="22.5" hidden="1">
      <c r="A25" s="2393"/>
      <c r="C25" s="957"/>
      <c r="D25" s="954" t="s">
        <v>834</v>
      </c>
      <c r="E25" s="577" t="s">
        <v>835</v>
      </c>
      <c r="F25" s="951" t="s">
        <v>308</v>
      </c>
      <c r="G25" s="951" t="s">
        <v>308</v>
      </c>
      <c r="H25" s="950" t="s">
        <v>308</v>
      </c>
      <c r="I25" s="951" t="s">
        <v>308</v>
      </c>
      <c r="J25" s="950" t="s">
        <v>308</v>
      </c>
      <c r="K25" s="949"/>
      <c r="L25" s="721"/>
      <c r="W25" s="676"/>
      <c r="X25" s="759">
        <v>0</v>
      </c>
    </row>
    <row s="1636" customFormat="1" customHeight="1" ht="18.75" hidden="1">
      <c r="A26" s="2393"/>
      <c r="C26" s="957"/>
      <c r="D26" s="954" t="s">
        <v>836</v>
      </c>
      <c r="E26" s="554" t="s">
        <v>837</v>
      </c>
      <c r="F26" s="951" t="s">
        <v>838</v>
      </c>
      <c r="G26" s="681"/>
      <c r="H26" s="687"/>
      <c r="I26" s="681"/>
      <c r="J26" s="687"/>
      <c r="K26" s="949"/>
      <c r="L26" s="721"/>
      <c r="W26" s="676"/>
      <c r="X26" s="759">
        <v>0</v>
      </c>
    </row>
    <row s="1636" customFormat="1" customHeight="1" ht="18.75" hidden="1">
      <c r="A27" s="2393"/>
      <c r="C27" s="957"/>
      <c r="D27" s="954" t="s">
        <v>839</v>
      </c>
      <c r="E27" s="554" t="s">
        <v>840</v>
      </c>
      <c r="F27" s="951" t="s">
        <v>841</v>
      </c>
      <c r="G27" s="681"/>
      <c r="H27" s="687"/>
      <c r="I27" s="681"/>
      <c r="J27" s="687"/>
      <c r="K27" s="949"/>
      <c r="L27" s="721"/>
      <c r="W27" s="676"/>
      <c r="X27" s="759">
        <v>0</v>
      </c>
    </row>
    <row s="1636" customFormat="1" customHeight="1" ht="18.75" hidden="1">
      <c r="A28" s="2393"/>
      <c r="C28" s="957"/>
      <c r="D28" s="954" t="s">
        <v>842</v>
      </c>
      <c r="E28" s="577" t="s">
        <v>843</v>
      </c>
      <c r="F28" s="951" t="s">
        <v>308</v>
      </c>
      <c r="G28" s="951" t="s">
        <v>308</v>
      </c>
      <c r="H28" s="950" t="s">
        <v>308</v>
      </c>
      <c r="I28" s="951" t="s">
        <v>308</v>
      </c>
      <c r="J28" s="950" t="s">
        <v>308</v>
      </c>
      <c r="K28" s="949"/>
      <c r="L28" s="721"/>
      <c r="W28" s="676"/>
      <c r="X28" s="759">
        <v>0</v>
      </c>
    </row>
    <row s="1636" customFormat="1" customHeight="1" ht="18.75" hidden="1">
      <c r="A29" s="2393"/>
      <c r="C29" s="957"/>
      <c r="D29" s="954" t="s">
        <v>844</v>
      </c>
      <c r="E29" s="554" t="s">
        <v>837</v>
      </c>
      <c r="F29" s="951" t="s">
        <v>845</v>
      </c>
      <c r="G29" s="681"/>
      <c r="H29" s="687"/>
      <c r="I29" s="681"/>
      <c r="J29" s="687"/>
      <c r="K29" s="949"/>
      <c r="L29" s="721"/>
      <c r="W29" s="676"/>
      <c r="X29" s="759">
        <v>0</v>
      </c>
    </row>
    <row s="1636" customFormat="1" customHeight="1" ht="18.75" hidden="1">
      <c r="A30" s="2393"/>
      <c r="C30" s="957"/>
      <c r="D30" s="954" t="s">
        <v>846</v>
      </c>
      <c r="E30" s="554" t="s">
        <v>847</v>
      </c>
      <c r="F30" s="951" t="s">
        <v>848</v>
      </c>
      <c r="G30" s="681"/>
      <c r="H30" s="687"/>
      <c r="I30" s="681"/>
      <c r="J30" s="687"/>
      <c r="K30" s="949"/>
      <c r="L30" s="721"/>
      <c r="W30" s="676"/>
      <c r="X30" s="759">
        <v>0</v>
      </c>
    </row>
    <row customHeight="1" ht="126.75" hidden="1">
      <c r="A31" s="2393"/>
      <c r="D31" s="954" t="s">
        <v>111</v>
      </c>
      <c r="E31" s="280" t="s">
        <v>849</v>
      </c>
      <c r="F31" s="661" t="s">
        <v>560</v>
      </c>
      <c r="G31" s="558"/>
      <c r="H31" s="663"/>
      <c r="I31" s="558"/>
      <c r="J31" s="663"/>
      <c r="K31" s="290" t="s">
        <v>850</v>
      </c>
      <c r="L31" s="721"/>
      <c r="X31" s="506">
        <v>0</v>
      </c>
    </row>
    <row customHeight="1" ht="56.25" hidden="1">
      <c r="A32" s="2393"/>
      <c r="D32" s="954" t="s">
        <v>91</v>
      </c>
      <c r="E32" s="280" t="s">
        <v>851</v>
      </c>
      <c r="F32" s="540" t="s">
        <v>821</v>
      </c>
      <c r="G32" s="558"/>
      <c r="H32" s="663"/>
      <c r="I32" s="558"/>
      <c r="J32" s="663"/>
      <c r="K32" s="290" t="s">
        <v>852</v>
      </c>
      <c r="L32" s="721"/>
      <c r="X32" s="506">
        <v>0</v>
      </c>
    </row>
    <row customHeight="1" ht="11.25" hidden="1">
      <c r="A33" s="2393"/>
      <c r="E33" s="665"/>
      <c r="F33" s="182"/>
      <c r="G33" s="182"/>
      <c r="H33" s="182"/>
      <c r="I33" s="182"/>
      <c r="J33" s="182"/>
      <c r="K33" s="182"/>
      <c r="X33" s="506">
        <v>0</v>
      </c>
    </row>
    <row customHeight="1" ht="12.75" hidden="1">
      <c r="A34" s="2393"/>
      <c r="D34" s="66">
        <v>1</v>
      </c>
      <c r="E34" s="336" t="s">
        <v>853</v>
      </c>
      <c r="X34" s="506">
        <v>0</v>
      </c>
    </row>
    <row customHeight="1" ht="11.25" hidden="1">
      <c r="A35" s="2393"/>
      <c r="D35" s="370"/>
      <c r="E35" s="336" t="s">
        <v>854</v>
      </c>
      <c r="X35" s="506">
        <v>0</v>
      </c>
    </row>
    <row s="1636" customFormat="1" customHeight="1" ht="11.549999999999999">
      <c r="A36" s="1034"/>
      <c r="B36" s="519"/>
      <c r="D36" s="1035"/>
      <c r="E36" s="1036"/>
      <c r="X36" s="510">
        <v>11</v>
      </c>
    </row>
    <row s="1636" customFormat="1" customHeight="1" ht="22.5">
      <c r="A37" s="2393" t="s">
        <v>855</v>
      </c>
      <c r="B37" s="512"/>
      <c r="D37" s="954">
        <v>1</v>
      </c>
      <c r="E37" s="708" t="s">
        <v>856</v>
      </c>
      <c r="F37" s="661" t="s">
        <v>811</v>
      </c>
      <c r="G37" s="558"/>
      <c r="H37" s="520"/>
      <c r="I37" s="558"/>
      <c r="J37" s="520"/>
      <c r="K37" s="290" t="s">
        <v>857</v>
      </c>
      <c r="X37" s="759">
        <v>0</v>
      </c>
    </row>
    <row s="1636" customFormat="1" customHeight="1" ht="22.5">
      <c r="A38" s="2393"/>
      <c r="B38" s="512"/>
      <c r="D38" s="670" t="s">
        <v>110</v>
      </c>
      <c r="E38" s="1033" t="s">
        <v>858</v>
      </c>
      <c r="F38" s="1037" t="s">
        <v>548</v>
      </c>
      <c r="G38" s="1037" t="s">
        <v>548</v>
      </c>
      <c r="H38" s="1031"/>
      <c r="I38" s="1037" t="s">
        <v>548</v>
      </c>
      <c r="J38" s="1031"/>
      <c r="K38" s="1032"/>
      <c r="X38" s="759">
        <v>0</v>
      </c>
    </row>
    <row s="1636" customFormat="1" customHeight="1" ht="33.75">
      <c r="A39" s="2393"/>
      <c r="B39" s="512"/>
      <c r="D39" s="666" t="s">
        <v>713</v>
      </c>
      <c r="E39" s="724" t="s">
        <v>859</v>
      </c>
      <c r="F39" s="661" t="s">
        <v>860</v>
      </c>
      <c r="G39" s="669"/>
      <c r="H39" s="1024"/>
      <c r="I39" s="669"/>
      <c r="J39" s="1024"/>
      <c r="K39" s="290" t="s">
        <v>861</v>
      </c>
      <c r="X39" s="759">
        <v>0</v>
      </c>
    </row>
    <row s="1636" customFormat="1" customHeight="1" ht="33.75">
      <c r="A40" s="2393"/>
      <c r="B40" s="512"/>
      <c r="D40" s="666" t="s">
        <v>716</v>
      </c>
      <c r="E40" s="724" t="s">
        <v>862</v>
      </c>
      <c r="F40" s="1028" t="s">
        <v>863</v>
      </c>
      <c r="G40" s="742"/>
      <c r="H40" s="1024"/>
      <c r="I40" s="742"/>
      <c r="J40" s="1024"/>
      <c r="K40" s="290" t="s">
        <v>864</v>
      </c>
      <c r="X40" s="759">
        <v>0</v>
      </c>
    </row>
    <row s="1636" customFormat="1" customHeight="1" ht="22.5">
      <c r="A41" s="2393"/>
      <c r="B41" s="512"/>
      <c r="D41" s="666" t="s">
        <v>89</v>
      </c>
      <c r="E41" s="723" t="s">
        <v>865</v>
      </c>
      <c r="F41" s="661" t="s">
        <v>548</v>
      </c>
      <c r="G41" s="661" t="s">
        <v>548</v>
      </c>
      <c r="H41" s="1025"/>
      <c r="I41" s="661" t="s">
        <v>548</v>
      </c>
      <c r="J41" s="1025"/>
      <c r="K41" s="303"/>
      <c r="X41" s="759">
        <v>0</v>
      </c>
    </row>
    <row s="1636" customFormat="1" customHeight="1" ht="45">
      <c r="A42" s="2393"/>
      <c r="B42" s="512"/>
      <c r="D42" s="666" t="s">
        <v>326</v>
      </c>
      <c r="E42" s="724" t="s">
        <v>866</v>
      </c>
      <c r="F42" s="661" t="s">
        <v>560</v>
      </c>
      <c r="G42" s="558"/>
      <c r="H42" s="1025"/>
      <c r="I42" s="558"/>
      <c r="J42" s="1025"/>
      <c r="K42" s="303" t="s">
        <v>867</v>
      </c>
      <c r="X42" s="759">
        <v>0</v>
      </c>
    </row>
    <row s="1636" customFormat="1" customHeight="1" ht="45">
      <c r="A43" s="2393"/>
      <c r="B43" s="512"/>
      <c r="D43" s="666" t="s">
        <v>334</v>
      </c>
      <c r="E43" s="668" t="s">
        <v>868</v>
      </c>
      <c r="F43" s="1029" t="s">
        <v>560</v>
      </c>
      <c r="G43" s="743"/>
      <c r="H43" s="1024"/>
      <c r="I43" s="743"/>
      <c r="J43" s="1024"/>
      <c r="K43" s="303" t="s">
        <v>869</v>
      </c>
      <c r="X43" s="759">
        <v>0</v>
      </c>
    </row>
    <row s="1636" customFormat="1" customHeight="1" ht="11.25">
      <c r="A44" s="2393"/>
      <c r="B44" s="512"/>
      <c r="D44" s="666" t="s">
        <v>90</v>
      </c>
      <c r="E44" s="667" t="s">
        <v>870</v>
      </c>
      <c r="F44" s="661" t="s">
        <v>860</v>
      </c>
      <c r="G44" s="669"/>
      <c r="H44" s="1024"/>
      <c r="I44" s="669"/>
      <c r="J44" s="1024"/>
      <c r="K44" s="290"/>
      <c r="X44" s="759">
        <v>0</v>
      </c>
    </row>
    <row s="1636" customFormat="1" customHeight="1" ht="11.25">
      <c r="A45" s="2393"/>
      <c r="B45" s="512"/>
      <c r="D45" s="666" t="s">
        <v>755</v>
      </c>
      <c r="E45" s="668" t="s">
        <v>871</v>
      </c>
      <c r="F45" s="661" t="s">
        <v>860</v>
      </c>
      <c r="G45" s="669"/>
      <c r="H45" s="1024"/>
      <c r="I45" s="669"/>
      <c r="J45" s="1024"/>
      <c r="K45" s="290"/>
      <c r="X45" s="759">
        <v>0</v>
      </c>
    </row>
    <row s="1636" customFormat="1" customHeight="1" ht="11.25">
      <c r="A46" s="2393"/>
      <c r="B46" s="512"/>
      <c r="D46" s="666" t="s">
        <v>797</v>
      </c>
      <c r="E46" s="668" t="s">
        <v>872</v>
      </c>
      <c r="F46" s="661" t="s">
        <v>860</v>
      </c>
      <c r="G46" s="669"/>
      <c r="H46" s="1024"/>
      <c r="I46" s="669"/>
      <c r="J46" s="1024"/>
      <c r="K46" s="290"/>
      <c r="X46" s="759">
        <v>0</v>
      </c>
    </row>
    <row s="1636" customFormat="1" customHeight="1" ht="11.25">
      <c r="A47" s="2393"/>
      <c r="B47" s="512"/>
      <c r="D47" s="666" t="s">
        <v>800</v>
      </c>
      <c r="E47" s="668" t="s">
        <v>873</v>
      </c>
      <c r="F47" s="661" t="s">
        <v>860</v>
      </c>
      <c r="G47" s="669"/>
      <c r="H47" s="1024"/>
      <c r="I47" s="669"/>
      <c r="J47" s="1024"/>
      <c r="K47" s="290"/>
      <c r="X47" s="759">
        <v>0</v>
      </c>
    </row>
    <row s="1636" customFormat="1" customHeight="1" ht="11.25">
      <c r="A48" s="2393"/>
      <c r="B48" s="512"/>
      <c r="D48" s="666" t="s">
        <v>874</v>
      </c>
      <c r="E48" s="672" t="s">
        <v>875</v>
      </c>
      <c r="F48" s="661" t="s">
        <v>860</v>
      </c>
      <c r="G48" s="669"/>
      <c r="H48" s="1024"/>
      <c r="I48" s="669"/>
      <c r="J48" s="1024"/>
      <c r="K48" s="290"/>
      <c r="X48" s="759">
        <v>0</v>
      </c>
    </row>
    <row s="1636" customFormat="1" customHeight="1" ht="11.25">
      <c r="A49" s="2393"/>
      <c r="B49" s="512"/>
      <c r="D49" s="666" t="s">
        <v>876</v>
      </c>
      <c r="E49" s="672" t="s">
        <v>877</v>
      </c>
      <c r="F49" s="661" t="s">
        <v>860</v>
      </c>
      <c r="G49" s="669"/>
      <c r="H49" s="1024"/>
      <c r="I49" s="669"/>
      <c r="J49" s="1024"/>
      <c r="K49" s="290"/>
      <c r="X49" s="759">
        <v>0</v>
      </c>
    </row>
    <row s="1636" customFormat="1" customHeight="1" ht="11.25">
      <c r="A50" s="2393"/>
      <c r="B50" s="512"/>
      <c r="D50" s="666" t="s">
        <v>878</v>
      </c>
      <c r="E50" s="668" t="s">
        <v>879</v>
      </c>
      <c r="F50" s="661" t="s">
        <v>860</v>
      </c>
      <c r="G50" s="669"/>
      <c r="H50" s="1024"/>
      <c r="I50" s="669"/>
      <c r="J50" s="1024"/>
      <c r="K50" s="290"/>
      <c r="X50" s="759">
        <v>0</v>
      </c>
    </row>
    <row s="1636" customFormat="1" customHeight="1" ht="11.25">
      <c r="A51" s="2393"/>
      <c r="B51" s="512"/>
      <c r="D51" s="666" t="s">
        <v>880</v>
      </c>
      <c r="E51" s="668" t="s">
        <v>881</v>
      </c>
      <c r="F51" s="661" t="s">
        <v>860</v>
      </c>
      <c r="G51" s="669"/>
      <c r="H51" s="1024"/>
      <c r="I51" s="669"/>
      <c r="J51" s="1024"/>
      <c r="K51" s="290"/>
      <c r="X51" s="759">
        <v>0</v>
      </c>
    </row>
    <row s="1636" customFormat="1" customHeight="1" ht="45">
      <c r="A52" s="2393"/>
      <c r="B52" s="512"/>
      <c r="D52" s="666" t="s">
        <v>111</v>
      </c>
      <c r="E52" s="667" t="s">
        <v>882</v>
      </c>
      <c r="F52" s="661" t="s">
        <v>860</v>
      </c>
      <c r="G52" s="669"/>
      <c r="H52" s="1024"/>
      <c r="I52" s="669"/>
      <c r="J52" s="1024"/>
      <c r="K52" s="290"/>
      <c r="X52" s="759">
        <v>0</v>
      </c>
    </row>
    <row s="1636" customFormat="1" customHeight="1" ht="11.25">
      <c r="A53" s="2393"/>
      <c r="B53" s="512"/>
      <c r="D53" s="666" t="s">
        <v>315</v>
      </c>
      <c r="E53" s="668" t="s">
        <v>871</v>
      </c>
      <c r="F53" s="661" t="s">
        <v>860</v>
      </c>
      <c r="G53" s="669"/>
      <c r="H53" s="1024"/>
      <c r="I53" s="669"/>
      <c r="J53" s="1024"/>
      <c r="K53" s="290"/>
      <c r="X53" s="759">
        <v>0</v>
      </c>
    </row>
    <row s="1636" customFormat="1" customHeight="1" ht="11.25">
      <c r="A54" s="2393"/>
      <c r="B54" s="512"/>
      <c r="D54" s="666" t="s">
        <v>883</v>
      </c>
      <c r="E54" s="668" t="s">
        <v>872</v>
      </c>
      <c r="F54" s="661" t="s">
        <v>860</v>
      </c>
      <c r="G54" s="669"/>
      <c r="H54" s="1024"/>
      <c r="I54" s="669"/>
      <c r="J54" s="1024"/>
      <c r="K54" s="290"/>
      <c r="X54" s="759">
        <v>0</v>
      </c>
    </row>
    <row s="1636" customFormat="1" customHeight="1" ht="11.25">
      <c r="A55" s="2393"/>
      <c r="B55" s="512"/>
      <c r="D55" s="666" t="s">
        <v>884</v>
      </c>
      <c r="E55" s="668" t="s">
        <v>873</v>
      </c>
      <c r="F55" s="661" t="s">
        <v>860</v>
      </c>
      <c r="G55" s="669"/>
      <c r="H55" s="1024"/>
      <c r="I55" s="669"/>
      <c r="J55" s="1024"/>
      <c r="K55" s="290"/>
      <c r="X55" s="759">
        <v>0</v>
      </c>
    </row>
    <row s="1636" customFormat="1" customHeight="1" ht="11.25">
      <c r="A56" s="2393"/>
      <c r="B56" s="512"/>
      <c r="D56" s="666" t="s">
        <v>885</v>
      </c>
      <c r="E56" s="672" t="s">
        <v>875</v>
      </c>
      <c r="F56" s="661" t="s">
        <v>860</v>
      </c>
      <c r="G56" s="669"/>
      <c r="H56" s="1024"/>
      <c r="I56" s="669"/>
      <c r="J56" s="1024"/>
      <c r="K56" s="290"/>
      <c r="X56" s="759">
        <v>0</v>
      </c>
    </row>
    <row s="1636" customFormat="1" customHeight="1" ht="11.25">
      <c r="A57" s="2393"/>
      <c r="B57" s="512"/>
      <c r="D57" s="666" t="s">
        <v>886</v>
      </c>
      <c r="E57" s="672" t="s">
        <v>877</v>
      </c>
      <c r="F57" s="661" t="s">
        <v>860</v>
      </c>
      <c r="G57" s="669"/>
      <c r="H57" s="1024"/>
      <c r="I57" s="669"/>
      <c r="J57" s="1024"/>
      <c r="K57" s="290"/>
      <c r="X57" s="759">
        <v>0</v>
      </c>
    </row>
    <row s="1636" customFormat="1" customHeight="1" ht="11.25">
      <c r="A58" s="2393"/>
      <c r="B58" s="512"/>
      <c r="D58" s="666" t="s">
        <v>887</v>
      </c>
      <c r="E58" s="668" t="s">
        <v>879</v>
      </c>
      <c r="F58" s="661" t="s">
        <v>860</v>
      </c>
      <c r="G58" s="669"/>
      <c r="H58" s="1024"/>
      <c r="I58" s="669"/>
      <c r="J58" s="1024"/>
      <c r="K58" s="290"/>
      <c r="X58" s="759">
        <v>0</v>
      </c>
    </row>
    <row s="1636" customFormat="1" customHeight="1" ht="11.25">
      <c r="A59" s="2393"/>
      <c r="B59" s="512"/>
      <c r="D59" s="666" t="s">
        <v>888</v>
      </c>
      <c r="E59" s="668" t="s">
        <v>881</v>
      </c>
      <c r="F59" s="661" t="s">
        <v>860</v>
      </c>
      <c r="G59" s="669"/>
      <c r="H59" s="1024"/>
      <c r="I59" s="669"/>
      <c r="J59" s="1024"/>
      <c r="K59" s="290"/>
      <c r="X59" s="759">
        <v>0</v>
      </c>
    </row>
    <row s="1636" customFormat="1" customHeight="1" ht="33.75">
      <c r="A60" s="2393"/>
      <c r="B60" s="512"/>
      <c r="D60" s="666" t="s">
        <v>91</v>
      </c>
      <c r="E60" s="667" t="s">
        <v>889</v>
      </c>
      <c r="F60" s="722" t="s">
        <v>560</v>
      </c>
      <c r="G60" s="743"/>
      <c r="H60" s="1024"/>
      <c r="I60" s="743"/>
      <c r="J60" s="1024"/>
      <c r="K60" s="303" t="s">
        <v>890</v>
      </c>
      <c r="X60" s="759">
        <v>0</v>
      </c>
    </row>
    <row s="1636" customFormat="1" customHeight="1" ht="33.75">
      <c r="A61" s="2393"/>
      <c r="B61" s="512"/>
      <c r="D61" s="666" t="s">
        <v>92</v>
      </c>
      <c r="E61" s="667" t="s">
        <v>891</v>
      </c>
      <c r="F61" s="727" t="s">
        <v>821</v>
      </c>
      <c r="G61" s="669"/>
      <c r="H61" s="1024"/>
      <c r="I61" s="669"/>
      <c r="J61" s="1024"/>
      <c r="K61" s="290"/>
      <c r="X61" s="759">
        <v>0</v>
      </c>
    </row>
    <row s="1636" customFormat="1" customHeight="1" ht="22.5">
      <c r="A62" s="2393"/>
      <c r="B62" s="512" t="s">
        <v>590</v>
      </c>
      <c r="D62" s="666" t="s">
        <v>112</v>
      </c>
      <c r="E62" s="667" t="s">
        <v>892</v>
      </c>
      <c r="F62" s="727" t="s">
        <v>308</v>
      </c>
      <c r="G62" s="383"/>
      <c r="H62" s="1024"/>
      <c r="I62" s="383"/>
      <c r="J62" s="1024"/>
      <c r="K62" s="290" t="s">
        <v>633</v>
      </c>
      <c r="X62" s="759">
        <v>0</v>
      </c>
    </row>
    <row s="1636" customFormat="1" customHeight="1" ht="45">
      <c r="A63" s="2393"/>
      <c r="B63" s="512" t="s">
        <v>590</v>
      </c>
      <c r="D63" s="666" t="s">
        <v>893</v>
      </c>
      <c r="E63" s="668" t="s">
        <v>894</v>
      </c>
      <c r="F63" s="722" t="s">
        <v>308</v>
      </c>
      <c r="G63" s="383"/>
      <c r="H63" s="1024"/>
      <c r="I63" s="383"/>
      <c r="J63" s="1024"/>
      <c r="K63" s="290" t="s">
        <v>633</v>
      </c>
      <c r="X63" s="759">
        <v>0</v>
      </c>
    </row>
    <row s="1636" customFormat="1" customHeight="1" ht="11.549999999999999">
      <c r="A64" s="1034"/>
      <c r="B64" s="519"/>
      <c r="D64" s="1035"/>
      <c r="E64" s="1036"/>
      <c r="X64" s="510">
        <v>11</v>
      </c>
    </row>
    <row s="1636" customFormat="1" customHeight="1" ht="22.5" hidden="1">
      <c r="A65" s="2393" t="s">
        <v>895</v>
      </c>
      <c r="B65" s="512"/>
      <c r="D65" s="666">
        <v>1</v>
      </c>
      <c r="E65" s="745" t="s">
        <v>896</v>
      </c>
      <c r="F65" s="741" t="s">
        <v>811</v>
      </c>
      <c r="G65" s="742"/>
      <c r="H65" s="1030"/>
      <c r="I65" s="742"/>
      <c r="J65" s="1030"/>
      <c r="K65" s="302" t="s">
        <v>897</v>
      </c>
      <c r="X65" s="759">
        <v>0</v>
      </c>
    </row>
    <row s="1636" customFormat="1" customHeight="1" ht="56.25" hidden="1">
      <c r="A66" s="2393"/>
      <c r="B66" s="512"/>
      <c r="D66" s="744" t="s">
        <v>110</v>
      </c>
      <c r="E66" s="708" t="s">
        <v>898</v>
      </c>
      <c r="F66" s="661" t="s">
        <v>548</v>
      </c>
      <c r="G66" s="661" t="s">
        <v>548</v>
      </c>
      <c r="H66" s="520"/>
      <c r="I66" s="661" t="s">
        <v>548</v>
      </c>
      <c r="J66" s="520"/>
      <c r="K66" s="290"/>
      <c r="X66" s="759">
        <v>0</v>
      </c>
    </row>
    <row s="1636" customFormat="1" customHeight="1" ht="33.75" hidden="1">
      <c r="A67" s="2393"/>
      <c r="B67" s="512"/>
      <c r="D67" s="744" t="s">
        <v>710</v>
      </c>
      <c r="E67" s="955" t="s">
        <v>899</v>
      </c>
      <c r="F67" s="661" t="s">
        <v>863</v>
      </c>
      <c r="G67" s="728"/>
      <c r="H67" s="520"/>
      <c r="I67" s="728"/>
      <c r="J67" s="520"/>
      <c r="K67" s="290"/>
      <c r="X67" s="759">
        <v>0</v>
      </c>
    </row>
    <row s="1636" customFormat="1" customHeight="1" ht="22.5" hidden="1">
      <c r="A68" s="2393"/>
      <c r="B68" s="512"/>
      <c r="D68" s="744" t="s">
        <v>309</v>
      </c>
      <c r="E68" s="955" t="s">
        <v>900</v>
      </c>
      <c r="F68" s="661" t="s">
        <v>863</v>
      </c>
      <c r="G68" s="728"/>
      <c r="H68" s="520"/>
      <c r="I68" s="728"/>
      <c r="J68" s="520"/>
      <c r="K68" s="290"/>
      <c r="X68" s="759">
        <v>0</v>
      </c>
    </row>
    <row s="1636" customFormat="1" customHeight="1" ht="22.5" hidden="1">
      <c r="A69" s="2393"/>
      <c r="B69" s="512"/>
      <c r="D69" s="744" t="s">
        <v>312</v>
      </c>
      <c r="E69" s="955" t="s">
        <v>901</v>
      </c>
      <c r="F69" s="722" t="s">
        <v>560</v>
      </c>
      <c r="G69" s="743"/>
      <c r="H69" s="520"/>
      <c r="I69" s="743"/>
      <c r="J69" s="520"/>
      <c r="K69" s="290"/>
      <c r="X69" s="759">
        <v>0</v>
      </c>
    </row>
    <row s="1636" customFormat="1" customHeight="1" ht="22.5" hidden="1">
      <c r="A70" s="2393"/>
      <c r="B70" s="512"/>
      <c r="D70" s="744" t="s">
        <v>730</v>
      </c>
      <c r="E70" s="955" t="s">
        <v>902</v>
      </c>
      <c r="F70" s="722" t="s">
        <v>560</v>
      </c>
      <c r="G70" s="743"/>
      <c r="H70" s="520"/>
      <c r="I70" s="743"/>
      <c r="J70" s="520"/>
      <c r="K70" s="290"/>
      <c r="X70" s="759">
        <v>0</v>
      </c>
    </row>
    <row s="1636" customFormat="1" customHeight="1" ht="22.5" hidden="1">
      <c r="A71" s="2393"/>
      <c r="B71" s="512"/>
      <c r="D71" s="666" t="s">
        <v>89</v>
      </c>
      <c r="E71" s="667" t="s">
        <v>903</v>
      </c>
      <c r="F71" s="661" t="s">
        <v>863</v>
      </c>
      <c r="G71" s="558"/>
      <c r="H71" s="1031"/>
      <c r="I71" s="558"/>
      <c r="J71" s="1031"/>
      <c r="K71" s="303"/>
      <c r="X71" s="759">
        <v>0</v>
      </c>
    </row>
    <row s="1636" customFormat="1" customHeight="1" ht="56.25" hidden="1">
      <c r="A72" s="2393"/>
      <c r="B72" s="512"/>
      <c r="D72" s="666" t="s">
        <v>90</v>
      </c>
      <c r="E72" s="667" t="s">
        <v>904</v>
      </c>
      <c r="F72" s="722" t="s">
        <v>560</v>
      </c>
      <c r="G72" s="743"/>
      <c r="H72" s="1024"/>
      <c r="I72" s="743"/>
      <c r="J72" s="1024"/>
      <c r="K72" s="303"/>
      <c r="X72" s="759">
        <v>0</v>
      </c>
    </row>
    <row s="1636" customFormat="1" customHeight="1" ht="33.75" hidden="1">
      <c r="A73" s="2393"/>
      <c r="B73" s="512"/>
      <c r="D73" s="666" t="s">
        <v>111</v>
      </c>
      <c r="E73" s="667" t="s">
        <v>905</v>
      </c>
      <c r="F73" s="727" t="s">
        <v>821</v>
      </c>
      <c r="G73" s="669"/>
      <c r="H73" s="1024"/>
      <c r="I73" s="669"/>
      <c r="J73" s="1024"/>
      <c r="K73" s="290"/>
      <c r="X73" s="759">
        <v>0</v>
      </c>
    </row>
    <row s="1636" customFormat="1" customHeight="1" ht="22.5" hidden="1">
      <c r="A74" s="2393"/>
      <c r="B74" s="512" t="s">
        <v>590</v>
      </c>
      <c r="D74" s="666" t="s">
        <v>91</v>
      </c>
      <c r="E74" s="667" t="s">
        <v>906</v>
      </c>
      <c r="F74" s="727" t="s">
        <v>308</v>
      </c>
      <c r="G74" s="383"/>
      <c r="H74" s="1024"/>
      <c r="I74" s="383"/>
      <c r="J74" s="1024"/>
      <c r="K74" s="290" t="s">
        <v>633</v>
      </c>
      <c r="X74" s="759">
        <v>0</v>
      </c>
    </row>
    <row s="1636" customFormat="1" customHeight="1" ht="45" hidden="1">
      <c r="A75" s="2393"/>
      <c r="B75" s="512" t="s">
        <v>590</v>
      </c>
      <c r="D75" s="666" t="s">
        <v>654</v>
      </c>
      <c r="E75" s="668" t="s">
        <v>907</v>
      </c>
      <c r="F75" s="722" t="s">
        <v>308</v>
      </c>
      <c r="G75" s="383"/>
      <c r="H75" s="1024"/>
      <c r="I75" s="383"/>
      <c r="J75" s="1024"/>
      <c r="K75" s="290" t="s">
        <v>633</v>
      </c>
      <c r="X75" s="759">
        <v>0</v>
      </c>
    </row>
    <row s="1636" customFormat="1" customHeight="1" ht="11.549999999999999">
      <c r="A76" s="1034"/>
      <c r="B76" s="519"/>
      <c r="D76" s="1035"/>
      <c r="E76" s="1036"/>
      <c r="X76" s="510">
        <v>11</v>
      </c>
    </row>
    <row s="1636" customFormat="1" customHeight="1" ht="11.25" hidden="1">
      <c r="A77" s="2393" t="s">
        <v>908</v>
      </c>
      <c r="B77" s="512"/>
      <c r="D77" s="666">
        <v>1</v>
      </c>
      <c r="E77" s="667" t="s">
        <v>909</v>
      </c>
      <c r="F77" s="722" t="s">
        <v>811</v>
      </c>
      <c r="G77" s="725"/>
      <c r="H77" s="1024"/>
      <c r="I77" s="725"/>
      <c r="J77" s="1024"/>
      <c r="K77" s="290" t="s">
        <v>910</v>
      </c>
      <c r="X77" s="759">
        <v>0</v>
      </c>
    </row>
    <row s="1636" customFormat="1" customHeight="1" ht="11.25" hidden="1">
      <c r="A78" s="2393"/>
      <c r="B78" s="512"/>
      <c r="D78" s="666" t="s">
        <v>110</v>
      </c>
      <c r="E78" s="667" t="s">
        <v>911</v>
      </c>
      <c r="F78" s="722" t="s">
        <v>811</v>
      </c>
      <c r="G78" s="725"/>
      <c r="H78" s="1024"/>
      <c r="I78" s="725"/>
      <c r="J78" s="1024"/>
      <c r="K78" s="290" t="s">
        <v>912</v>
      </c>
      <c r="X78" s="759">
        <v>0</v>
      </c>
    </row>
    <row s="1636" customFormat="1" customHeight="1" ht="22.5" hidden="1">
      <c r="A79" s="2393"/>
      <c r="B79" s="512"/>
      <c r="D79" s="666" t="s">
        <v>89</v>
      </c>
      <c r="E79" s="723" t="s">
        <v>913</v>
      </c>
      <c r="F79" s="661" t="s">
        <v>860</v>
      </c>
      <c r="G79" s="725"/>
      <c r="H79" s="1024"/>
      <c r="I79" s="725"/>
      <c r="J79" s="1024"/>
      <c r="K79" s="290" t="s">
        <v>914</v>
      </c>
      <c r="X79" s="759">
        <v>0</v>
      </c>
    </row>
    <row s="1636" customFormat="1" customHeight="1" ht="11.25" hidden="1">
      <c r="A80" s="2393"/>
      <c r="B80" s="512"/>
      <c r="D80" s="666" t="s">
        <v>326</v>
      </c>
      <c r="E80" s="724" t="s">
        <v>915</v>
      </c>
      <c r="F80" s="661" t="s">
        <v>860</v>
      </c>
      <c r="G80" s="725"/>
      <c r="H80" s="1024"/>
      <c r="I80" s="725"/>
      <c r="J80" s="1024"/>
      <c r="K80" s="290"/>
      <c r="X80" s="759">
        <v>0</v>
      </c>
    </row>
    <row s="1636" customFormat="1" customHeight="1" ht="11.25" hidden="1">
      <c r="A81" s="2393"/>
      <c r="B81" s="512"/>
      <c r="D81" s="666" t="s">
        <v>334</v>
      </c>
      <c r="E81" s="724" t="s">
        <v>916</v>
      </c>
      <c r="F81" s="661" t="s">
        <v>860</v>
      </c>
      <c r="G81" s="725"/>
      <c r="H81" s="1024"/>
      <c r="I81" s="725"/>
      <c r="J81" s="1024"/>
      <c r="K81" s="290"/>
      <c r="X81" s="759">
        <v>0</v>
      </c>
    </row>
    <row s="1636" customFormat="1" customHeight="1" ht="11.25" hidden="1">
      <c r="A82" s="2393"/>
      <c r="B82" s="512"/>
      <c r="D82" s="666" t="s">
        <v>336</v>
      </c>
      <c r="E82" s="724" t="s">
        <v>917</v>
      </c>
      <c r="F82" s="661" t="s">
        <v>860</v>
      </c>
      <c r="G82" s="725"/>
      <c r="H82" s="1024"/>
      <c r="I82" s="725"/>
      <c r="J82" s="1024"/>
      <c r="K82" s="290"/>
      <c r="X82" s="759">
        <v>0</v>
      </c>
    </row>
    <row s="1636" customFormat="1" customHeight="1" ht="11.25" hidden="1">
      <c r="A83" s="2393"/>
      <c r="B83" s="512"/>
      <c r="D83" s="666" t="s">
        <v>338</v>
      </c>
      <c r="E83" s="724" t="s">
        <v>918</v>
      </c>
      <c r="F83" s="661" t="s">
        <v>860</v>
      </c>
      <c r="G83" s="725"/>
      <c r="H83" s="1024"/>
      <c r="I83" s="725"/>
      <c r="J83" s="1024"/>
      <c r="K83" s="290"/>
      <c r="X83" s="759">
        <v>0</v>
      </c>
    </row>
    <row s="1636" customFormat="1" customHeight="1" ht="11.25" hidden="1">
      <c r="A84" s="2393"/>
      <c r="B84" s="512"/>
      <c r="D84" s="666" t="s">
        <v>919</v>
      </c>
      <c r="E84" s="724" t="s">
        <v>920</v>
      </c>
      <c r="F84" s="661" t="s">
        <v>860</v>
      </c>
      <c r="G84" s="725"/>
      <c r="H84" s="1024"/>
      <c r="I84" s="725"/>
      <c r="J84" s="1024"/>
      <c r="K84" s="290"/>
      <c r="X84" s="759">
        <v>0</v>
      </c>
    </row>
    <row s="1636" customFormat="1" customHeight="1" ht="11.25" hidden="1">
      <c r="A85" s="2393"/>
      <c r="B85" s="512"/>
      <c r="D85" s="666" t="s">
        <v>921</v>
      </c>
      <c r="E85" s="724" t="s">
        <v>922</v>
      </c>
      <c r="F85" s="661" t="s">
        <v>860</v>
      </c>
      <c r="G85" s="725"/>
      <c r="H85" s="1024"/>
      <c r="I85" s="725"/>
      <c r="J85" s="1024"/>
      <c r="K85" s="290"/>
      <c r="X85" s="759">
        <v>0</v>
      </c>
    </row>
    <row s="1636" customFormat="1" customHeight="1" ht="11.25" hidden="1">
      <c r="A86" s="2393"/>
      <c r="B86" s="512"/>
      <c r="D86" s="666" t="s">
        <v>923</v>
      </c>
      <c r="E86" s="724" t="s">
        <v>924</v>
      </c>
      <c r="F86" s="661" t="s">
        <v>860</v>
      </c>
      <c r="G86" s="725"/>
      <c r="H86" s="1024"/>
      <c r="I86" s="725"/>
      <c r="J86" s="1024"/>
      <c r="K86" s="290"/>
      <c r="X86" s="759">
        <v>0</v>
      </c>
    </row>
    <row s="1636" customFormat="1" customHeight="1" ht="45" hidden="1">
      <c r="A87" s="2393"/>
      <c r="B87" s="512"/>
      <c r="D87" s="666" t="s">
        <v>90</v>
      </c>
      <c r="E87" s="667" t="s">
        <v>925</v>
      </c>
      <c r="F87" s="661" t="s">
        <v>860</v>
      </c>
      <c r="G87" s="725"/>
      <c r="H87" s="1024"/>
      <c r="I87" s="725"/>
      <c r="J87" s="1024"/>
      <c r="K87" s="290" t="s">
        <v>926</v>
      </c>
      <c r="X87" s="759">
        <v>0</v>
      </c>
    </row>
    <row s="1636" customFormat="1" customHeight="1" ht="11.25" hidden="1">
      <c r="A88" s="2393"/>
      <c r="B88" s="512"/>
      <c r="D88" s="666" t="s">
        <v>755</v>
      </c>
      <c r="E88" s="724" t="s">
        <v>915</v>
      </c>
      <c r="F88" s="661" t="s">
        <v>860</v>
      </c>
      <c r="G88" s="725"/>
      <c r="H88" s="1024"/>
      <c r="I88" s="725"/>
      <c r="J88" s="1024"/>
      <c r="K88" s="290"/>
      <c r="X88" s="759">
        <v>0</v>
      </c>
    </row>
    <row s="1636" customFormat="1" customHeight="1" ht="11.25" hidden="1">
      <c r="A89" s="2393"/>
      <c r="B89" s="512"/>
      <c r="D89" s="666" t="s">
        <v>797</v>
      </c>
      <c r="E89" s="724" t="s">
        <v>916</v>
      </c>
      <c r="F89" s="661" t="s">
        <v>860</v>
      </c>
      <c r="G89" s="725"/>
      <c r="H89" s="1024"/>
      <c r="I89" s="725"/>
      <c r="J89" s="1024"/>
      <c r="K89" s="290"/>
      <c r="X89" s="759">
        <v>0</v>
      </c>
    </row>
    <row s="1636" customFormat="1" customHeight="1" ht="11.25" hidden="1">
      <c r="A90" s="2393"/>
      <c r="B90" s="512"/>
      <c r="D90" s="666" t="s">
        <v>800</v>
      </c>
      <c r="E90" s="724" t="s">
        <v>917</v>
      </c>
      <c r="F90" s="661" t="s">
        <v>860</v>
      </c>
      <c r="G90" s="725"/>
      <c r="H90" s="1024"/>
      <c r="I90" s="725"/>
      <c r="J90" s="1024"/>
      <c r="K90" s="290"/>
      <c r="X90" s="759">
        <v>0</v>
      </c>
    </row>
    <row s="1636" customFormat="1" customHeight="1" ht="11.25" hidden="1">
      <c r="A91" s="2393"/>
      <c r="B91" s="512"/>
      <c r="D91" s="666" t="s">
        <v>878</v>
      </c>
      <c r="E91" s="724" t="s">
        <v>918</v>
      </c>
      <c r="F91" s="661" t="s">
        <v>860</v>
      </c>
      <c r="G91" s="725"/>
      <c r="H91" s="1024"/>
      <c r="I91" s="725"/>
      <c r="J91" s="1024"/>
      <c r="K91" s="290"/>
      <c r="X91" s="759">
        <v>0</v>
      </c>
    </row>
    <row s="1636" customFormat="1" customHeight="1" ht="11.25" hidden="1">
      <c r="A92" s="2393"/>
      <c r="B92" s="512"/>
      <c r="D92" s="666" t="s">
        <v>880</v>
      </c>
      <c r="E92" s="724" t="s">
        <v>920</v>
      </c>
      <c r="F92" s="661" t="s">
        <v>860</v>
      </c>
      <c r="G92" s="725"/>
      <c r="H92" s="1024"/>
      <c r="I92" s="725"/>
      <c r="J92" s="1024"/>
      <c r="K92" s="290"/>
      <c r="X92" s="759">
        <v>0</v>
      </c>
    </row>
    <row s="1636" customFormat="1" customHeight="1" ht="11.25" hidden="1">
      <c r="A93" s="2393"/>
      <c r="B93" s="512"/>
      <c r="D93" s="666" t="s">
        <v>927</v>
      </c>
      <c r="E93" s="724" t="s">
        <v>922</v>
      </c>
      <c r="F93" s="661" t="s">
        <v>860</v>
      </c>
      <c r="G93" s="725"/>
      <c r="H93" s="1024"/>
      <c r="I93" s="725"/>
      <c r="J93" s="1024"/>
      <c r="K93" s="290"/>
      <c r="X93" s="759">
        <v>0</v>
      </c>
    </row>
    <row s="1636" customFormat="1" customHeight="1" ht="11.25" hidden="1">
      <c r="A94" s="2393"/>
      <c r="B94" s="512"/>
      <c r="D94" s="666" t="s">
        <v>928</v>
      </c>
      <c r="E94" s="724" t="s">
        <v>924</v>
      </c>
      <c r="F94" s="661" t="s">
        <v>860</v>
      </c>
      <c r="G94" s="725"/>
      <c r="H94" s="1024"/>
      <c r="I94" s="725"/>
      <c r="J94" s="1024"/>
      <c r="K94" s="290"/>
      <c r="X94" s="759">
        <v>0</v>
      </c>
    </row>
    <row s="1636" customFormat="1" customHeight="1" ht="24.75" hidden="1">
      <c r="A95" s="2393"/>
      <c r="B95" s="512"/>
      <c r="D95" s="666" t="s">
        <v>111</v>
      </c>
      <c r="E95" s="667" t="s">
        <v>929</v>
      </c>
      <c r="F95" s="726" t="s">
        <v>560</v>
      </c>
      <c r="G95" s="728"/>
      <c r="H95" s="1024"/>
      <c r="I95" s="728"/>
      <c r="J95" s="1024"/>
      <c r="K95" s="290" t="s">
        <v>930</v>
      </c>
      <c r="X95" s="759">
        <v>0</v>
      </c>
    </row>
    <row s="1636" customFormat="1" customHeight="1" ht="33.75" hidden="1">
      <c r="A96" s="2393"/>
      <c r="B96" s="512"/>
      <c r="D96" s="666" t="s">
        <v>91</v>
      </c>
      <c r="E96" s="667" t="s">
        <v>931</v>
      </c>
      <c r="F96" s="727" t="s">
        <v>821</v>
      </c>
      <c r="G96" s="729"/>
      <c r="H96" s="1024"/>
      <c r="I96" s="729"/>
      <c r="J96" s="1024"/>
      <c r="K96" s="290"/>
      <c r="X96" s="759">
        <v>0</v>
      </c>
    </row>
    <row s="1636" customFormat="1" customHeight="1" ht="22.5" hidden="1">
      <c r="A97" s="2393"/>
      <c r="B97" s="512" t="s">
        <v>590</v>
      </c>
      <c r="D97" s="666" t="s">
        <v>92</v>
      </c>
      <c r="E97" s="667" t="s">
        <v>932</v>
      </c>
      <c r="F97" s="727" t="s">
        <v>308</v>
      </c>
      <c r="G97" s="386"/>
      <c r="H97" s="1024"/>
      <c r="I97" s="386"/>
      <c r="J97" s="1024"/>
      <c r="K97" s="290" t="s">
        <v>633</v>
      </c>
      <c r="X97" s="759">
        <v>0</v>
      </c>
    </row>
    <row s="1636" customFormat="1" customHeight="1" ht="45" hidden="1">
      <c r="A98" s="2393"/>
      <c r="B98" s="512" t="s">
        <v>590</v>
      </c>
      <c r="D98" s="666" t="s">
        <v>933</v>
      </c>
      <c r="E98" s="668" t="s">
        <v>934</v>
      </c>
      <c r="F98" s="722" t="s">
        <v>308</v>
      </c>
      <c r="G98" s="386"/>
      <c r="H98" s="1024"/>
      <c r="I98" s="386"/>
      <c r="J98" s="1024"/>
      <c r="K98" s="290" t="s">
        <v>633</v>
      </c>
      <c r="X98" s="759">
        <v>0</v>
      </c>
    </row>
    <row s="1636" customFormat="1" customHeight="1" ht="95.25" hidden="1">
      <c r="A99" s="2393"/>
      <c r="B99" s="512" t="s">
        <v>590</v>
      </c>
      <c r="D99" s="666" t="s">
        <v>112</v>
      </c>
      <c r="E99" s="667" t="s">
        <v>935</v>
      </c>
      <c r="F99" s="722" t="s">
        <v>308</v>
      </c>
      <c r="G99" s="386"/>
      <c r="H99" s="1024"/>
      <c r="I99" s="386"/>
      <c r="J99" s="1024"/>
      <c r="K99" s="290" t="s">
        <v>633</v>
      </c>
      <c r="X99" s="759">
        <v>0</v>
      </c>
    </row>
    <row s="1636" customFormat="1" customHeight="1" ht="22.5" hidden="1">
      <c r="A100" s="2393"/>
      <c r="B100" s="512" t="s">
        <v>590</v>
      </c>
      <c r="D100" s="666" t="s">
        <v>148</v>
      </c>
      <c r="E100" s="667" t="s">
        <v>936</v>
      </c>
      <c r="F100" s="722" t="s">
        <v>308</v>
      </c>
      <c r="G100" s="386"/>
      <c r="H100" s="1024"/>
      <c r="I100" s="386"/>
      <c r="J100" s="1024"/>
      <c r="K100" s="290" t="s">
        <v>633</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F570E-4D62-C5FE-8084-0.78F37E1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65</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DB9BA-2BEE-C10C-F00A-0.F5933BA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488</v>
      </c>
      <c r="D3" s="690" t="str">
        <f>B3&amp;".1"</f>
        <v>.1</v>
      </c>
      <c r="E3" s="691" t="s">
        <v>937</v>
      </c>
      <c r="F3" s="692" t="s">
        <v>308</v>
      </c>
      <c r="G3" s="687"/>
      <c r="H3" s="402"/>
      <c r="I3" s="687"/>
      <c r="J3" s="402"/>
      <c r="K3" s="290" t="s">
        <v>938</v>
      </c>
      <c r="V3" s="506">
        <v>0</v>
      </c>
    </row>
    <row customHeight="1" ht="15" hidden="1">
      <c r="A4" s="506"/>
      <c r="B4" s="2398"/>
      <c r="C4" s="2399"/>
      <c r="D4" s="690" t="str">
        <f>B3&amp;".2"</f>
        <v>.2</v>
      </c>
      <c r="E4" s="691" t="s">
        <v>939</v>
      </c>
      <c r="F4" s="692" t="s">
        <v>308</v>
      </c>
      <c r="G4" s="1739" t="s">
        <v>28</v>
      </c>
      <c r="H4" s="402"/>
      <c r="I4" s="1739" t="s">
        <v>28</v>
      </c>
      <c r="J4" s="402"/>
      <c r="K4" s="290" t="s">
        <v>940</v>
      </c>
      <c r="V4" s="506">
        <v>0</v>
      </c>
    </row>
    <row s="1367" customFormat="1" customHeight="1" ht="15" hidden="1">
      <c r="C5" s="673"/>
      <c r="U5" s="421"/>
      <c r="V5" s="418">
        <v>0</v>
      </c>
    </row>
    <row customHeight="1" ht="22.5" hidden="1">
      <c r="A6" s="506"/>
      <c r="B6" s="2398"/>
      <c r="C6" s="2399" t="s">
        <v>488</v>
      </c>
      <c r="D6" s="690" t="str">
        <f>B6&amp;".1"</f>
        <v>.1</v>
      </c>
      <c r="E6" s="691" t="s">
        <v>941</v>
      </c>
      <c r="F6" s="692" t="s">
        <v>308</v>
      </c>
      <c r="G6" s="687"/>
      <c r="H6" s="402"/>
      <c r="I6" s="687"/>
      <c r="J6" s="402"/>
      <c r="K6" s="290" t="s">
        <v>942</v>
      </c>
      <c r="V6" s="506">
        <v>0</v>
      </c>
    </row>
    <row customHeight="1" ht="15" hidden="1">
      <c r="A7" s="506"/>
      <c r="B7" s="2398"/>
      <c r="C7" s="2399"/>
      <c r="D7" s="690" t="str">
        <f>B6&amp;".2"</f>
        <v>.2</v>
      </c>
      <c r="E7" s="691" t="s">
        <v>939</v>
      </c>
      <c r="F7" s="692" t="s">
        <v>308</v>
      </c>
      <c r="G7" s="1739" t="s">
        <v>28</v>
      </c>
      <c r="H7" s="402"/>
      <c r="I7" s="1739" t="s">
        <v>28</v>
      </c>
      <c r="J7" s="402"/>
      <c r="K7" s="290" t="s">
        <v>940</v>
      </c>
      <c r="V7" s="506">
        <v>0</v>
      </c>
    </row>
    <row s="1367" customFormat="1" customHeight="1" ht="15" hidden="1">
      <c r="C8" s="673"/>
      <c r="U8" s="421"/>
      <c r="V8" s="418">
        <v>0</v>
      </c>
    </row>
    <row customHeight="1" ht="22.5" hidden="1">
      <c r="A9" s="506"/>
      <c r="B9" s="2398"/>
      <c r="C9" s="2399" t="s">
        <v>488</v>
      </c>
      <c r="D9" s="690" t="str">
        <f>B9&amp;".1"</f>
        <v>.1</v>
      </c>
      <c r="E9" s="691" t="s">
        <v>943</v>
      </c>
      <c r="F9" s="692" t="s">
        <v>308</v>
      </c>
      <c r="G9" s="698" t="s">
        <v>28</v>
      </c>
      <c r="H9" s="402" t="s">
        <v>28</v>
      </c>
      <c r="I9" s="698" t="s">
        <v>28</v>
      </c>
      <c r="J9" s="402" t="s">
        <v>28</v>
      </c>
      <c r="K9" s="290"/>
      <c r="V9" s="506">
        <v>0</v>
      </c>
    </row>
    <row customHeight="1" ht="15" hidden="1">
      <c r="A10" s="506"/>
      <c r="B10" s="2398"/>
      <c r="C10" s="2399"/>
      <c r="D10" s="690" t="str">
        <f>B9&amp;".2"</f>
        <v>.2</v>
      </c>
      <c r="E10" s="691" t="s">
        <v>944</v>
      </c>
      <c r="F10" s="692" t="s">
        <v>308</v>
      </c>
      <c r="G10" s="1733" t="s">
        <v>28</v>
      </c>
      <c r="H10" s="402" t="s">
        <v>28</v>
      </c>
      <c r="I10" s="1733" t="s">
        <v>28</v>
      </c>
      <c r="J10" s="402" t="s">
        <v>28</v>
      </c>
      <c r="K10" s="290" t="s">
        <v>945</v>
      </c>
      <c r="V10" s="506">
        <v>0</v>
      </c>
    </row>
    <row customHeight="1" ht="15" hidden="1">
      <c r="A11" s="506"/>
      <c r="B11" s="2398"/>
      <c r="C11" s="2399"/>
      <c r="D11" s="690" t="str">
        <f>B9&amp;".3"</f>
        <v>.3</v>
      </c>
      <c r="E11" s="691" t="s">
        <v>946</v>
      </c>
      <c r="F11" s="692" t="s">
        <v>308</v>
      </c>
      <c r="G11" s="1733" t="s">
        <v>28</v>
      </c>
      <c r="H11" s="402" t="s">
        <v>28</v>
      </c>
      <c r="I11" s="1733" t="s">
        <v>28</v>
      </c>
      <c r="J11" s="402" t="s">
        <v>28</v>
      </c>
      <c r="K11" s="290" t="s">
        <v>947</v>
      </c>
      <c r="V11" s="506">
        <v>0</v>
      </c>
    </row>
    <row s="1367" customFormat="1" customHeight="1" ht="15" hidden="1">
      <c r="C12" s="673"/>
      <c r="U12" s="421"/>
      <c r="V12" s="418">
        <v>0</v>
      </c>
    </row>
    <row customHeight="1" ht="33.75" hidden="1">
      <c r="A13" s="506"/>
      <c r="B13" s="2398"/>
      <c r="C13" s="2399" t="s">
        <v>488</v>
      </c>
      <c r="D13" s="690" t="str">
        <f>B13&amp;".1"</f>
        <v>.1</v>
      </c>
      <c r="E13" s="691" t="s">
        <v>948</v>
      </c>
      <c r="F13" s="692" t="s">
        <v>308</v>
      </c>
      <c r="G13" s="698" t="s">
        <v>28</v>
      </c>
      <c r="H13" s="402" t="s">
        <v>28</v>
      </c>
      <c r="I13" s="698" t="s">
        <v>28</v>
      </c>
      <c r="J13" s="402" t="s">
        <v>28</v>
      </c>
      <c r="K13" s="290" t="s">
        <v>949</v>
      </c>
      <c r="V13" s="506">
        <v>0</v>
      </c>
    </row>
    <row customHeight="1" ht="15" hidden="1">
      <c r="B14" s="2398"/>
      <c r="C14" s="2399"/>
      <c r="D14" s="690" t="str">
        <f>B13&amp;".2"</f>
        <v>.2</v>
      </c>
      <c r="E14" s="691" t="s">
        <v>950</v>
      </c>
      <c r="F14" s="692" t="s">
        <v>308</v>
      </c>
      <c r="G14" s="1733" t="s">
        <v>28</v>
      </c>
      <c r="H14" s="402" t="s">
        <v>28</v>
      </c>
      <c r="I14" s="1733" t="s">
        <v>28</v>
      </c>
      <c r="J14" s="402" t="s">
        <v>28</v>
      </c>
      <c r="K14" s="290" t="s">
        <v>951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303</v>
      </c>
      <c r="V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302</v>
      </c>
      <c r="E29" s="2371"/>
      <c r="F29" s="2371"/>
      <c r="G29" s="888"/>
      <c r="H29" s="888"/>
      <c r="I29" s="888"/>
      <c r="J29" s="889"/>
      <c r="K29" s="2196"/>
      <c r="U29" s="676"/>
      <c r="V29" s="759">
        <v>15</v>
      </c>
    </row>
    <row customHeight="1" ht="35.699999999999996">
      <c r="C30" s="177"/>
      <c r="D30" s="762" t="s">
        <v>87</v>
      </c>
      <c r="E30" s="761" t="s">
        <v>304</v>
      </c>
      <c r="F30" s="761" t="s">
        <v>568</v>
      </c>
      <c r="G30" s="809" t="s">
        <v>305</v>
      </c>
      <c r="H30" s="808" t="s">
        <v>392</v>
      </c>
      <c r="I30" s="685" t="s">
        <v>305</v>
      </c>
      <c r="J30" s="466" t="s">
        <v>392</v>
      </c>
      <c r="K30" s="2202"/>
      <c r="V30" s="506">
        <v>34</v>
      </c>
    </row>
    <row customHeight="1" ht="15" hidden="1">
      <c r="C31" s="177"/>
      <c r="D31" s="594"/>
      <c r="E31" s="594"/>
      <c r="F31" s="594"/>
      <c r="G31" s="660"/>
      <c r="H31" s="660"/>
      <c r="I31" s="660"/>
      <c r="J31" s="660"/>
      <c r="K31" s="290"/>
      <c r="V31" s="506">
        <v>0</v>
      </c>
    </row>
    <row customHeight="1" ht="24">
      <c r="A32" s="506"/>
      <c r="B32" s="506" t="s">
        <v>952</v>
      </c>
      <c r="C32" s="527"/>
      <c r="D32" s="693">
        <v>1</v>
      </c>
      <c r="E32" s="694" t="s">
        <v>953</v>
      </c>
      <c r="F32" s="692" t="s">
        <v>308</v>
      </c>
      <c r="G32" s="814" t="s">
        <v>308</v>
      </c>
      <c r="H32" s="814" t="s">
        <v>308</v>
      </c>
      <c r="I32" s="692" t="s">
        <v>308</v>
      </c>
      <c r="J32" s="692" t="s">
        <v>308</v>
      </c>
      <c r="K32" s="290"/>
      <c r="V32" s="506">
        <v>23</v>
      </c>
    </row>
    <row customHeight="1" ht="11.549999999999999">
      <c r="A33" s="506"/>
      <c r="C33" s="506"/>
      <c r="D33" s="348"/>
      <c r="E33" s="581" t="s">
        <v>588</v>
      </c>
      <c r="F33" s="573"/>
      <c r="G33" s="573"/>
      <c r="H33" s="573"/>
      <c r="I33" s="573"/>
      <c r="J33" s="573"/>
      <c r="K33" s="574"/>
      <c r="U33" s="506"/>
      <c r="V33" s="506">
        <v>11</v>
      </c>
    </row>
    <row customHeight="1" ht="24">
      <c r="A34" s="506"/>
      <c r="B34" s="582" t="s">
        <v>638</v>
      </c>
      <c r="C34" s="527"/>
      <c r="D34" s="693">
        <v>2</v>
      </c>
      <c r="E34" s="694" t="s">
        <v>954</v>
      </c>
      <c r="F34" s="821" t="s">
        <v>308</v>
      </c>
      <c r="G34" s="821" t="s">
        <v>308</v>
      </c>
      <c r="H34" s="821" t="s">
        <v>308</v>
      </c>
      <c r="I34" s="692"/>
      <c r="J34" s="692"/>
      <c r="K34" s="290"/>
      <c r="V34" s="506">
        <v>23</v>
      </c>
    </row>
    <row customHeight="1" ht="11.549999999999999">
      <c r="A35" s="506"/>
      <c r="C35" s="506"/>
      <c r="D35" s="348"/>
      <c r="E35" s="581" t="s">
        <v>955</v>
      </c>
      <c r="F35" s="573"/>
      <c r="G35" s="695"/>
      <c r="H35" s="573"/>
      <c r="I35" s="695"/>
      <c r="J35" s="573"/>
      <c r="K35" s="574"/>
      <c r="U35" s="506"/>
      <c r="V35" s="506">
        <v>11</v>
      </c>
    </row>
    <row customHeight="1" ht="71.25">
      <c r="A36" s="506"/>
      <c r="B36" s="506" t="s">
        <v>956</v>
      </c>
      <c r="C36" s="527"/>
      <c r="D36" s="693">
        <v>3</v>
      </c>
      <c r="E36" s="694" t="s">
        <v>957</v>
      </c>
      <c r="F36" s="696" t="s">
        <v>308</v>
      </c>
      <c r="G36" s="815" t="s">
        <v>958</v>
      </c>
      <c r="H36" s="814" t="s">
        <v>308</v>
      </c>
      <c r="I36" s="525" t="s">
        <v>958</v>
      </c>
      <c r="J36" s="692" t="s">
        <v>308</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308</v>
      </c>
      <c r="G38" s="815" t="s">
        <v>958</v>
      </c>
      <c r="H38" s="816" t="s">
        <v>308</v>
      </c>
      <c r="I38" s="525" t="s">
        <v>958</v>
      </c>
      <c r="J38" s="522" t="s">
        <v>308</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05E5B-B2E8-BAAC-17E1-0.6A5D733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302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88</v>
      </c>
      <c r="R10" s="916" t="s">
        <v>979</v>
      </c>
      <c r="S10" s="916" t="s">
        <v>980</v>
      </c>
      <c r="T10" s="917" t="s">
        <v>981</v>
      </c>
      <c r="U10" s="916" t="s">
        <v>88</v>
      </c>
      <c r="V10" s="916" t="s">
        <v>982</v>
      </c>
      <c r="W10" s="916" t="s">
        <v>980</v>
      </c>
      <c r="X10" s="917" t="s">
        <v>981</v>
      </c>
      <c r="Y10" s="302" t="s">
        <v>983</v>
      </c>
      <c r="Z10" s="2102" t="s">
        <v>87</v>
      </c>
      <c r="AA10" s="2104"/>
      <c r="AB10" s="1050" t="s">
        <v>984</v>
      </c>
      <c r="AE10" s="759">
        <v>41</v>
      </c>
    </row>
    <row s="1643" customFormat="1" customHeight="1" ht="5.25" hidden="1">
      <c r="A11" s="1053"/>
      <c r="B11" s="1053"/>
      <c r="C11" s="1053"/>
      <c r="E11" s="1051"/>
      <c r="F11" s="2407" t="s">
        <v>378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E4E75-F2AC-2CFA-4A84-0.B574EBE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1008</v>
      </c>
      <c r="K12" s="2128"/>
      <c r="L12" s="2233"/>
      <c r="M12" s="2233"/>
      <c r="N12" s="2128"/>
      <c r="O12" s="2128"/>
      <c r="P12" s="2419"/>
      <c r="Q12" s="2419"/>
      <c r="R12" s="2419"/>
      <c r="S12" s="1135" t="s">
        <v>85</v>
      </c>
      <c r="T12" s="1135" t="s">
        <v>86</v>
      </c>
      <c r="U12" s="1135" t="s">
        <v>84</v>
      </c>
      <c r="V12" s="1135" t="s">
        <v>1009</v>
      </c>
      <c r="W12" s="1135" t="s">
        <v>84</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649D4-9B45-6F37-4931-0.968A55D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302</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710</v>
      </c>
      <c r="G29" s="1238" t="s">
        <v>1048</v>
      </c>
      <c r="H29" s="1237">
        <f>SUM(I29:J29)</f>
        <v>0</v>
      </c>
      <c r="I29" s="1236"/>
      <c r="J29" s="1226"/>
      <c r="K29" s="1235"/>
      <c r="W29" s="1156">
        <v>11</v>
      </c>
    </row>
    <row customHeight="1" ht="11.549999999999999">
      <c r="F30" s="1231" t="s">
        <v>309</v>
      </c>
      <c r="G30" s="1238" t="s">
        <v>1049</v>
      </c>
      <c r="H30" s="1237">
        <f>SUM(I30:J30)</f>
        <v>0</v>
      </c>
      <c r="I30" s="1236"/>
      <c r="J30" s="1226"/>
      <c r="K30" s="1235"/>
      <c r="W30" s="1156">
        <v>11</v>
      </c>
    </row>
    <row customHeight="1" ht="11.549999999999999">
      <c r="F31" s="1231" t="s">
        <v>312</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326</v>
      </c>
      <c r="G33" s="1238" t="s">
        <v>1052</v>
      </c>
      <c r="H33" s="1237">
        <f>SUM(I33:J33)</f>
        <v>0</v>
      </c>
      <c r="I33" s="1236"/>
      <c r="J33" s="1226"/>
      <c r="K33" s="1235"/>
      <c r="W33" s="1156">
        <v>46</v>
      </c>
    </row>
    <row customHeight="1" ht="11.549999999999999">
      <c r="F34" s="1231" t="s">
        <v>334</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109</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110</v>
      </c>
      <c r="G48" s="691" t="s">
        <v>1070</v>
      </c>
      <c r="H48" s="1237">
        <f>SUM(I48:J48)</f>
        <v>0</v>
      </c>
      <c r="I48" s="1237">
        <f>SUM(I49,I54,I57)</f>
        <v>0</v>
      </c>
      <c r="J48" s="1226"/>
      <c r="K48" s="1235"/>
      <c r="W48" s="1156">
        <v>23</v>
      </c>
    </row>
    <row customHeight="1" ht="11.549999999999999">
      <c r="F49" s="1231" t="s">
        <v>710</v>
      </c>
      <c r="G49" s="1238" t="s">
        <v>1022</v>
      </c>
      <c r="H49" s="1237">
        <f>SUM(I49:J49)</f>
        <v>0</v>
      </c>
      <c r="I49" s="1237">
        <f>SUM(I50:I53)</f>
        <v>0</v>
      </c>
      <c r="J49" s="1226"/>
      <c r="K49" s="1235"/>
      <c r="W49" s="1156">
        <v>11</v>
      </c>
    </row>
    <row customHeight="1" ht="24">
      <c r="F50" s="1231" t="s">
        <v>713</v>
      </c>
      <c r="G50" s="1239" t="s">
        <v>1060</v>
      </c>
      <c r="H50" s="1237">
        <f>SUM(I50:J50)</f>
        <v>0</v>
      </c>
      <c r="I50" s="1236"/>
      <c r="J50" s="1226"/>
      <c r="K50" s="1235"/>
      <c r="W50" s="1156">
        <v>23</v>
      </c>
    </row>
    <row customHeight="1" ht="11.549999999999999">
      <c r="F51" s="1231" t="s">
        <v>716</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309</v>
      </c>
      <c r="G54" s="1238" t="s">
        <v>1051</v>
      </c>
      <c r="H54" s="1237">
        <f>SUM(I54:J54)</f>
        <v>0</v>
      </c>
      <c r="I54" s="1237">
        <f>SUM(I55:I56)</f>
        <v>0</v>
      </c>
      <c r="J54" s="1226"/>
      <c r="K54" s="1235"/>
      <c r="W54" s="1156">
        <v>11</v>
      </c>
    </row>
    <row customHeight="1" ht="48.29999999999999">
      <c r="F55" s="1231" t="s">
        <v>720</v>
      </c>
      <c r="G55" s="1239" t="s">
        <v>1052</v>
      </c>
      <c r="H55" s="1237">
        <f>SUM(I55:J55)</f>
        <v>0</v>
      </c>
      <c r="I55" s="1236"/>
      <c r="J55" s="1226"/>
      <c r="K55" s="1235"/>
      <c r="W55" s="1156">
        <v>46</v>
      </c>
    </row>
    <row customHeight="1" ht="11.549999999999999">
      <c r="F56" s="1231" t="s">
        <v>722</v>
      </c>
      <c r="G56" s="1239" t="s">
        <v>1053</v>
      </c>
      <c r="H56" s="1237">
        <f>SUM(I56:J56)</f>
        <v>0</v>
      </c>
      <c r="I56" s="1236"/>
      <c r="J56" s="1226"/>
      <c r="K56" s="1235"/>
      <c r="W56" s="1156">
        <v>11</v>
      </c>
    </row>
    <row customHeight="1" ht="11.549999999999999">
      <c r="F57" s="1231" t="s">
        <v>312</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2B93C-5A2C-71A4-C042-0.709CF26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837</v>
      </c>
      <c r="V14" s="2389"/>
      <c r="W14" s="2337" t="s">
        <v>840</v>
      </c>
      <c r="X14" s="2389"/>
      <c r="Y14" s="2337" t="s">
        <v>837</v>
      </c>
      <c r="Z14" s="2389"/>
      <c r="AA14" s="2337" t="s">
        <v>847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827</v>
      </c>
      <c r="P16" s="2434"/>
      <c r="Q16" s="2387" t="s">
        <v>829</v>
      </c>
      <c r="R16" s="2434"/>
      <c r="S16" s="2387" t="s">
        <v>833</v>
      </c>
      <c r="T16" s="2434"/>
      <c r="U16" s="2387" t="s">
        <v>838</v>
      </c>
      <c r="V16" s="2434"/>
      <c r="W16" s="2387" t="s">
        <v>841</v>
      </c>
      <c r="X16" s="2434"/>
      <c r="Y16" s="2387" t="s">
        <v>845</v>
      </c>
      <c r="Z16" s="2434"/>
      <c r="AA16" s="2387" t="s">
        <v>848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1110</v>
      </c>
      <c r="CC16" s="2434"/>
      <c r="CD16" s="2387" t="s">
        <v>560</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D849-1832-7DE8-94FA-0.A1D927D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303</v>
      </c>
      <c r="S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302</v>
      </c>
      <c r="E12" s="2371"/>
      <c r="F12" s="2371"/>
      <c r="G12" s="888"/>
      <c r="H12" s="888"/>
      <c r="I12" s="2128"/>
      <c r="R12" s="676"/>
      <c r="S12" s="759">
        <v>15</v>
      </c>
    </row>
    <row customHeight="1" ht="35.699999999999996">
      <c r="C13" s="177"/>
      <c r="D13" s="762" t="s">
        <v>87</v>
      </c>
      <c r="E13" s="761" t="s">
        <v>304</v>
      </c>
      <c r="F13" s="761" t="s">
        <v>568</v>
      </c>
      <c r="G13" s="809" t="s">
        <v>305</v>
      </c>
      <c r="H13" s="755" t="s">
        <v>305</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1116</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1116</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1116</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308</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1117</v>
      </c>
      <c r="E20" s="689"/>
      <c r="F20" s="510"/>
      <c r="G20" s="510"/>
      <c r="H20" s="510"/>
      <c r="I20" s="1764"/>
      <c r="S20" s="506">
        <v>0</v>
      </c>
    </row>
    <row customHeight="1" ht="29.25">
      <c r="C21" s="452"/>
      <c r="D21" s="540" t="s">
        <v>315</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1118</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32E1B-3932-D987-E7B5-0.9B1BAD1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302</v>
      </c>
      <c r="E9" s="2210"/>
      <c r="F9" s="2210"/>
      <c r="G9" s="2390" t="s">
        <v>303</v>
      </c>
      <c r="Q9" s="84">
        <v>14</v>
      </c>
    </row>
    <row customHeight="1" ht="24">
      <c r="C10" s="97"/>
      <c r="D10" s="106" t="s">
        <v>87</v>
      </c>
      <c r="E10" s="109" t="s">
        <v>304</v>
      </c>
      <c r="F10" s="109" t="s">
        <v>392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308</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308</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308</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1027</v>
      </c>
      <c r="E19" s="884" t="s">
        <v>1121</v>
      </c>
      <c r="F19" s="386"/>
      <c r="G19" s="338" t="s">
        <v>1122</v>
      </c>
      <c r="I19" s="501"/>
      <c r="J19" s="501"/>
      <c r="Q19" s="759">
        <v>0</v>
      </c>
    </row>
    <row s="1636" customFormat="1" customHeight="1" ht="14.699999999999998">
      <c r="A20" s="344"/>
      <c r="B20" s="147"/>
      <c r="C20" s="308"/>
      <c r="D20" s="886">
        <v>2</v>
      </c>
      <c r="E20" s="331" t="s">
        <v>1123</v>
      </c>
      <c r="F20" s="199" t="s">
        <v>308</v>
      </c>
      <c r="G20" s="338"/>
      <c r="I20" s="351"/>
      <c r="J20" s="351"/>
      <c r="Q20" s="343">
        <v>14</v>
      </c>
    </row>
    <row s="1636" customFormat="1" customHeight="1" ht="18.75" hidden="1">
      <c r="A21" s="344"/>
      <c r="B21" s="147"/>
      <c r="C21" s="308"/>
      <c r="D21" s="334" t="s">
        <v>638</v>
      </c>
      <c r="E21" s="333"/>
      <c r="F21" s="332"/>
      <c r="G21" s="342"/>
      <c r="H21" s="335"/>
      <c r="I21" s="351"/>
      <c r="J21" s="351"/>
      <c r="Q21" s="343">
        <v>0</v>
      </c>
    </row>
    <row customHeight="1" ht="15.75">
      <c r="A22" s="193"/>
      <c r="C22" s="97"/>
      <c r="D22" s="110"/>
      <c r="E22" s="204" t="s">
        <v>324</v>
      </c>
      <c r="F22" s="339"/>
      <c r="G22" s="340"/>
      <c r="Q22" s="84">
        <v>15</v>
      </c>
    </row>
    <row s="1636" customFormat="1" customHeight="1" ht="22.5" hidden="1">
      <c r="A23" s="344"/>
      <c r="B23" s="1161"/>
      <c r="C23" s="377"/>
      <c r="D23" s="1674" t="s">
        <v>110</v>
      </c>
      <c r="E23" s="198" t="s">
        <v>1124</v>
      </c>
      <c r="F23" s="1671" t="s">
        <v>308</v>
      </c>
      <c r="G23" s="346"/>
      <c r="I23" s="1625"/>
      <c r="J23" s="1625"/>
      <c r="Q23" s="1632">
        <v>0</v>
      </c>
    </row>
    <row s="1636" customFormat="1" customHeight="1" ht="14.25" hidden="1">
      <c r="A24" s="344"/>
      <c r="B24" s="1161"/>
      <c r="C24" s="377"/>
      <c r="D24" s="1674" t="s">
        <v>710</v>
      </c>
      <c r="E24" s="1673" t="s">
        <v>1125</v>
      </c>
      <c r="F24" s="1671" t="s">
        <v>308</v>
      </c>
      <c r="G24" s="338"/>
      <c r="I24" s="1625"/>
      <c r="J24" s="1625"/>
      <c r="Q24" s="1632">
        <v>0</v>
      </c>
    </row>
    <row s="1636" customFormat="1" customHeight="1" ht="14.25" hidden="1">
      <c r="A25" s="344"/>
      <c r="B25" s="1161"/>
      <c r="C25" s="377"/>
      <c r="D25" s="1674" t="s">
        <v>713</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23222-A11E-0E87-7CFF-0.3A194AB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488</v>
      </c>
      <c r="D2" s="1674"/>
      <c r="E2" s="200"/>
      <c r="F2" s="1671"/>
      <c r="G2" s="1671" t="s">
        <v>308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488</v>
      </c>
      <c r="D4" s="1674"/>
      <c r="E4" s="206" t="s">
        <v>1128</v>
      </c>
      <c r="F4" s="1671"/>
      <c r="G4" s="258"/>
      <c r="H4" s="1671" t="s">
        <v>308</v>
      </c>
      <c r="K4" s="1625"/>
      <c r="L4" s="1625"/>
      <c r="M4" s="1632">
        <v>0</v>
      </c>
    </row>
    <row s="1636" customFormat="1" customHeight="1" ht="14.25" hidden="1">
      <c r="A5" s="1363"/>
      <c r="B5" s="1161"/>
      <c r="C5" s="345"/>
      <c r="K5" s="1625"/>
      <c r="L5" s="1625"/>
      <c r="M5" s="1632">
        <v>0</v>
      </c>
    </row>
    <row s="1636" customFormat="1" customHeight="1" ht="18.75" hidden="1">
      <c r="A6" s="1684"/>
      <c r="B6" s="1161"/>
      <c r="C6" s="1731" t="s">
        <v>488</v>
      </c>
      <c r="D6" s="1674"/>
      <c r="E6" s="207" t="s">
        <v>1129</v>
      </c>
      <c r="F6" s="1671"/>
      <c r="G6" s="258"/>
      <c r="H6" s="1671" t="s">
        <v>308</v>
      </c>
      <c r="K6" s="1625"/>
      <c r="L6" s="1625"/>
      <c r="M6" s="1632">
        <v>0</v>
      </c>
    </row>
    <row s="1636" customFormat="1" customHeight="1" ht="14.25" hidden="1">
      <c r="A7" s="1363"/>
      <c r="B7" s="1161"/>
      <c r="C7" s="345"/>
      <c r="K7" s="1625"/>
      <c r="L7" s="1625"/>
      <c r="M7" s="1632">
        <v>0</v>
      </c>
    </row>
    <row s="1636" customFormat="1" customHeight="1" ht="18.75" hidden="1">
      <c r="A8" s="1684"/>
      <c r="B8" s="1161"/>
      <c r="C8" s="1731" t="s">
        <v>488</v>
      </c>
      <c r="D8" s="1674"/>
      <c r="E8" s="207" t="s">
        <v>1130</v>
      </c>
      <c r="F8" s="1671"/>
      <c r="G8" s="258"/>
      <c r="H8" s="1671" t="s">
        <v>308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488</v>
      </c>
      <c r="D10" s="1674"/>
      <c r="E10" s="207" t="s">
        <v>1131</v>
      </c>
      <c r="F10" s="1671"/>
      <c r="G10" s="1675"/>
      <c r="H10" s="1671" t="s">
        <v>308</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302</v>
      </c>
      <c r="E18" s="2210"/>
      <c r="F18" s="2210"/>
      <c r="G18" s="2210"/>
      <c r="H18" s="2210"/>
      <c r="I18" s="2390" t="s">
        <v>303</v>
      </c>
      <c r="M18" s="84">
        <v>21</v>
      </c>
    </row>
    <row customHeight="1" ht="22.049999999999997">
      <c r="C19" s="97"/>
      <c r="D19" s="106" t="s">
        <v>87</v>
      </c>
      <c r="E19" s="109" t="s">
        <v>304</v>
      </c>
      <c r="F19" s="109"/>
      <c r="G19" s="109" t="s">
        <v>305</v>
      </c>
      <c r="H19" s="109" t="s">
        <v>392</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1023</v>
      </c>
      <c r="E22" s="195" t="s">
        <v>1134</v>
      </c>
      <c r="F22" s="199"/>
      <c r="G22" s="1738"/>
      <c r="H22" s="199" t="s">
        <v>308</v>
      </c>
      <c r="I22" s="152" t="s">
        <v>1135</v>
      </c>
      <c r="M22" s="84">
        <v>20</v>
      </c>
    </row>
    <row customHeight="1" ht="60">
      <c r="A23" s="1684"/>
      <c r="C23" s="97"/>
      <c r="D23" s="148" t="s">
        <v>1025</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308</v>
      </c>
      <c r="H24" s="214"/>
      <c r="I24" s="260" t="s">
        <v>633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326</v>
      </c>
      <c r="E26" s="200"/>
      <c r="F26" s="199"/>
      <c r="G26" s="199" t="s">
        <v>308</v>
      </c>
      <c r="H26" s="214"/>
      <c r="I26" s="2170" t="s">
        <v>1138</v>
      </c>
      <c r="M26" s="84">
        <v>14</v>
      </c>
    </row>
    <row customHeight="1" ht="15.75">
      <c r="A27" s="1684" t="s">
        <v>109</v>
      </c>
      <c r="C27" s="97"/>
      <c r="D27" s="110"/>
      <c r="E27" s="204" t="s">
        <v>324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755</v>
      </c>
      <c r="E29" s="206" t="s">
        <v>1128</v>
      </c>
      <c r="F29" s="199"/>
      <c r="G29" s="258"/>
      <c r="H29" s="199" t="s">
        <v>308</v>
      </c>
      <c r="I29" s="2170" t="s">
        <v>1139</v>
      </c>
      <c r="M29" s="84">
        <v>20</v>
      </c>
    </row>
    <row customHeight="1" ht="15.75">
      <c r="A30" s="1684" t="s">
        <v>110</v>
      </c>
      <c r="C30" s="97"/>
      <c r="D30" s="110"/>
      <c r="E30" s="204" t="s">
        <v>324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1140</v>
      </c>
      <c r="E33" s="207" t="s">
        <v>1129</v>
      </c>
      <c r="F33" s="199"/>
      <c r="G33" s="258"/>
      <c r="H33" s="199" t="s">
        <v>308</v>
      </c>
      <c r="I33" s="2170" t="s">
        <v>1141</v>
      </c>
      <c r="M33" s="84">
        <v>14</v>
      </c>
    </row>
    <row customHeight="1" ht="15.75">
      <c r="A34" s="1684" t="s">
        <v>89</v>
      </c>
      <c r="C34" s="97"/>
      <c r="D34" s="110"/>
      <c r="E34" s="205" t="s">
        <v>324</v>
      </c>
      <c r="F34" s="201"/>
      <c r="G34" s="201"/>
      <c r="H34" s="202"/>
      <c r="I34" s="2172"/>
      <c r="M34" s="84">
        <v>15</v>
      </c>
    </row>
    <row customHeight="1" ht="25.2">
      <c r="A35" s="1684"/>
      <c r="C35" s="97"/>
      <c r="D35" s="148" t="s">
        <v>883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1142</v>
      </c>
      <c r="E36" s="207" t="s">
        <v>1130</v>
      </c>
      <c r="F36" s="199"/>
      <c r="G36" s="258"/>
      <c r="H36" s="199" t="s">
        <v>308</v>
      </c>
      <c r="I36" s="2144" t="s">
        <v>1143</v>
      </c>
      <c r="M36" s="84">
        <v>14</v>
      </c>
    </row>
    <row customHeight="1" ht="15.75">
      <c r="A37" s="1684" t="s">
        <v>90</v>
      </c>
      <c r="C37" s="97"/>
      <c r="D37" s="110"/>
      <c r="E37" s="205" t="s">
        <v>324</v>
      </c>
      <c r="F37" s="201"/>
      <c r="G37" s="201"/>
      <c r="H37" s="202"/>
      <c r="I37" s="2144"/>
      <c r="M37" s="84">
        <v>15</v>
      </c>
    </row>
    <row customHeight="1" ht="27.299999999999997">
      <c r="A38" s="1684"/>
      <c r="C38" s="97"/>
      <c r="D38" s="148" t="s">
        <v>884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885</v>
      </c>
      <c r="E39" s="207" t="s">
        <v>1131</v>
      </c>
      <c r="F39" s="199"/>
      <c r="G39" s="208"/>
      <c r="H39" s="199" t="s">
        <v>308</v>
      </c>
      <c r="I39" s="2170" t="s">
        <v>1144</v>
      </c>
      <c r="L39" s="156" t="s">
        <v>1132</v>
      </c>
      <c r="M39" s="84">
        <v>14</v>
      </c>
    </row>
    <row customHeight="1" ht="15.75">
      <c r="A40" s="1684" t="s">
        <v>111</v>
      </c>
      <c r="C40" s="97"/>
      <c r="D40" s="110"/>
      <c r="E40" s="205" t="s">
        <v>324</v>
      </c>
      <c r="F40" s="201"/>
      <c r="G40" s="201"/>
      <c r="H40" s="202"/>
      <c r="I40" s="2172"/>
      <c r="M40" s="84">
        <v>15</v>
      </c>
    </row>
    <row s="1824" customFormat="1" customHeight="1" ht="3">
      <c r="A41" s="1684"/>
      <c r="K41" s="197"/>
      <c r="L41" s="197"/>
      <c r="M41" s="141">
        <v>3</v>
      </c>
    </row>
    <row customHeight="1" ht="26.25">
      <c r="D42" s="1682" t="s">
        <v>805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8AFB1-770E-2A23-847F-0.3012943F}" mc:Ignorable="x14ac xr xr2 xr3">
  <sheetPr>
    <tabColor theme="6" tint="0.4"/>
  </sheetPr>
  <dimension ref="A1:AH352"/>
  <sheetViews>
    <sheetView topLeftCell="A1" showGridLines="0" zoomScale="90" workbookViewId="0">
      <selection activeCell="K188" sqref="K18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308</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308</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45777.66818287037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549</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302</v>
      </c>
      <c r="F19" s="2210"/>
      <c r="G19" s="2210"/>
      <c r="H19" s="2210"/>
      <c r="I19" s="2210"/>
      <c r="J19" s="2210"/>
      <c r="K19" s="2210"/>
      <c r="L19" s="2210"/>
      <c r="M19" s="2390" t="s">
        <v>303</v>
      </c>
      <c r="AH19" s="375">
        <v>21</v>
      </c>
    </row>
    <row customHeight="1" ht="22.049999999999997">
      <c r="D20" s="377"/>
      <c r="E20" s="2278" t="s">
        <v>87</v>
      </c>
      <c r="F20" s="2225" t="s">
        <v>122</v>
      </c>
      <c r="G20" s="2225" t="s">
        <v>123</v>
      </c>
      <c r="H20" s="2387" t="s">
        <v>1148</v>
      </c>
      <c r="I20" s="2388"/>
      <c r="J20" s="2434"/>
      <c r="K20" s="2225" t="s">
        <v>305</v>
      </c>
      <c r="L20" s="2225" t="s">
        <v>392</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308</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308</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308</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308</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308</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308</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308</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308</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308</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Тариф на питьевую воду (питьевое водоснабжение)</v>
      </c>
      <c r="H51" s="1863"/>
      <c r="I51" s="1740">
        <v>46023</v>
      </c>
      <c r="J51" s="1774">
        <v>46387</v>
      </c>
      <c r="K51" s="1866" t="s">
        <v>1152</v>
      </c>
      <c r="L51" s="1863" t="s">
        <v>308</v>
      </c>
      <c r="M51" s="2171"/>
      <c r="N51" s="335"/>
      <c r="O51" s="1625"/>
      <c r="P51" s="1625"/>
      <c r="AH51" s="1632">
        <v>0</v>
      </c>
    </row>
    <row s="1636" customFormat="1" customHeight="1" ht="56.25">
      <c r="A52" s="1824"/>
      <c r="B52" s="1824"/>
      <c r="C52" s="1688"/>
      <c r="D52" s="345"/>
      <c r="E52" s="1032"/>
      <c r="F52" s="1032"/>
      <c r="G52" s="1032"/>
      <c r="H52" s="2272" t="s">
        <v>488</v>
      </c>
      <c r="I52" s="1740">
        <v>46388</v>
      </c>
      <c r="J52" s="1774">
        <v>46752</v>
      </c>
      <c r="K52" s="2306" t="s">
        <v>1152</v>
      </c>
      <c r="L52" s="2272" t="s">
        <v>308</v>
      </c>
      <c r="M52" s="2319"/>
      <c r="N52" s="619"/>
      <c r="O52" s="1625"/>
      <c r="P52" s="1625"/>
      <c r="Q52" s="1636"/>
      <c r="R52" s="1636"/>
      <c r="S52" s="1636"/>
      <c r="T52" s="1636"/>
      <c r="U52" s="1636"/>
      <c r="V52" s="1636"/>
      <c r="W52" s="1636"/>
      <c r="X52" s="1636"/>
      <c r="Y52" s="1636"/>
      <c r="Z52" s="1636"/>
      <c r="AA52" s="1636"/>
      <c r="AB52" s="1636"/>
      <c r="AC52" s="1636"/>
      <c r="AD52" s="1636"/>
      <c r="AE52" s="1636"/>
      <c r="AF52" s="1636"/>
      <c r="AG52" s="1636"/>
      <c r="AH52" s="1636">
        <v>0</v>
      </c>
    </row>
    <row s="1636" customFormat="1" customHeight="1" ht="56.25">
      <c r="A53" s="1824"/>
      <c r="B53" s="1824"/>
      <c r="C53" s="1688"/>
      <c r="D53" s="345"/>
      <c r="E53" s="1032"/>
      <c r="F53" s="1032"/>
      <c r="G53" s="1032"/>
      <c r="H53" s="2272" t="s">
        <v>488</v>
      </c>
      <c r="I53" s="1740">
        <v>46753</v>
      </c>
      <c r="J53" s="1774">
        <v>47118</v>
      </c>
      <c r="K53" s="2306" t="s">
        <v>1152</v>
      </c>
      <c r="L53" s="2272" t="s">
        <v>308</v>
      </c>
      <c r="M53" s="2319"/>
      <c r="N53" s="619"/>
      <c r="O53" s="1625"/>
      <c r="P53" s="1625"/>
      <c r="Q53" s="1636"/>
      <c r="R53" s="1636"/>
      <c r="S53" s="1636"/>
      <c r="T53" s="1636"/>
      <c r="U53" s="1636"/>
      <c r="V53" s="1636"/>
      <c r="W53" s="1636"/>
      <c r="X53" s="1636"/>
      <c r="Y53" s="1636"/>
      <c r="Z53" s="1636"/>
      <c r="AA53" s="1636"/>
      <c r="AB53" s="1636"/>
      <c r="AC53" s="1636"/>
      <c r="AD53" s="1636"/>
      <c r="AE53" s="1636"/>
      <c r="AF53" s="1636"/>
      <c r="AG53" s="1636"/>
      <c r="AH53" s="1636">
        <v>0</v>
      </c>
    </row>
    <row s="1636" customFormat="1" customHeight="1" ht="56.25">
      <c r="A54" s="1824"/>
      <c r="B54" s="1824"/>
      <c r="C54" s="1688"/>
      <c r="D54" s="345"/>
      <c r="E54" s="1032"/>
      <c r="F54" s="1032"/>
      <c r="G54" s="1032"/>
      <c r="H54" s="2272" t="s">
        <v>488</v>
      </c>
      <c r="I54" s="1740">
        <v>47119</v>
      </c>
      <c r="J54" s="1774">
        <v>47483</v>
      </c>
      <c r="K54" s="2306" t="s">
        <v>1152</v>
      </c>
      <c r="L54" s="2272" t="s">
        <v>308</v>
      </c>
      <c r="M54" s="2319"/>
      <c r="N54" s="619"/>
      <c r="O54" s="1625"/>
      <c r="P54" s="1625"/>
      <c r="Q54" s="1636"/>
      <c r="R54" s="1636"/>
      <c r="S54" s="1636"/>
      <c r="T54" s="1636"/>
      <c r="U54" s="1636"/>
      <c r="V54" s="1636"/>
      <c r="W54" s="1636"/>
      <c r="X54" s="1636"/>
      <c r="Y54" s="1636"/>
      <c r="Z54" s="1636"/>
      <c r="AA54" s="1636"/>
      <c r="AB54" s="1636"/>
      <c r="AC54" s="1636"/>
      <c r="AD54" s="1636"/>
      <c r="AE54" s="1636"/>
      <c r="AF54" s="1636"/>
      <c r="AG54" s="1636"/>
      <c r="AH54" s="1636">
        <v>0</v>
      </c>
    </row>
    <row s="1636" customFormat="1" customHeight="1" ht="56.25">
      <c r="A55" s="1824"/>
      <c r="B55" s="1824"/>
      <c r="C55" s="1688"/>
      <c r="D55" s="345"/>
      <c r="E55" s="1032"/>
      <c r="F55" s="1032"/>
      <c r="G55" s="1032"/>
      <c r="H55" s="2272" t="s">
        <v>488</v>
      </c>
      <c r="I55" s="1740">
        <v>47484</v>
      </c>
      <c r="J55" s="1774">
        <v>47848</v>
      </c>
      <c r="K55" s="2306" t="s">
        <v>1152</v>
      </c>
      <c r="L55" s="2272" t="s">
        <v>308</v>
      </c>
      <c r="M55" s="2319"/>
      <c r="N55" s="619"/>
      <c r="O55" s="1625"/>
      <c r="P55" s="1625"/>
      <c r="Q55" s="1636"/>
      <c r="R55" s="1636"/>
      <c r="S55" s="1636"/>
      <c r="T55" s="1636"/>
      <c r="U55" s="1636"/>
      <c r="V55" s="1636"/>
      <c r="W55" s="1636"/>
      <c r="X55" s="1636"/>
      <c r="Y55" s="1636"/>
      <c r="Z55" s="1636"/>
      <c r="AA55" s="1636"/>
      <c r="AB55" s="1636"/>
      <c r="AC55" s="1636"/>
      <c r="AD55" s="1636"/>
      <c r="AE55" s="1636"/>
      <c r="AF55" s="1636"/>
      <c r="AG55" s="1636"/>
      <c r="AH55" s="1636">
        <v>0</v>
      </c>
    </row>
    <row s="1636" customFormat="1" customHeight="1" ht="18.75">
      <c r="A56" s="1781"/>
      <c r="B56" s="1781"/>
      <c r="C56" s="370" t="s">
        <v>1145</v>
      </c>
      <c r="D56" s="2463"/>
      <c r="E56" s="2205"/>
      <c r="F56" s="2384"/>
      <c r="G56" s="2428"/>
      <c r="H56" s="1501"/>
      <c r="I56" s="652" t="s">
        <v>1146</v>
      </c>
      <c r="J56" s="572"/>
      <c r="K56" s="1501"/>
      <c r="L56" s="215"/>
      <c r="M56" s="2171"/>
      <c r="N56" s="335"/>
      <c r="O56" s="1625"/>
      <c r="P56" s="1625"/>
      <c r="AH56" s="1632">
        <v>0</v>
      </c>
    </row>
    <row s="1636" customFormat="1" customHeight="1" ht="0.75">
      <c r="A57" s="1781"/>
      <c r="B57" s="1781"/>
      <c r="C57" s="370" t="s">
        <v>1151</v>
      </c>
      <c r="D57" s="2463"/>
      <c r="E57" s="2205"/>
      <c r="F57" s="2384"/>
      <c r="G57" s="401"/>
      <c r="H57" s="1501"/>
      <c r="I57" s="652"/>
      <c r="J57" s="572"/>
      <c r="K57" s="1501"/>
      <c r="L57" s="215"/>
      <c r="M57" s="2171"/>
      <c r="N57" s="335"/>
      <c r="O57" s="1625"/>
      <c r="P57" s="1625"/>
      <c r="AH57" s="1632">
        <v>0</v>
      </c>
    </row>
    <row s="1636" customFormat="1" customHeight="1" ht="18.75" hidden="1">
      <c r="A58" s="1781" t="s">
        <v>232</v>
      </c>
      <c r="B58" s="1781" t="s">
        <v>233</v>
      </c>
      <c r="C58" s="370"/>
      <c r="D58" s="2463"/>
      <c r="E58" s="2205"/>
      <c r="F58" s="2384" t="str">
        <f>INDEX(PT_DIFFERENTIATION_VTAR,MATCH(A58,PT_DIFFERENTIATION_VTAR_ID,0))</f>
        <v>Тариф на техническую воду</v>
      </c>
      <c r="G58" s="2428" t="str">
        <f>INDEX(PT_DIFFERENTIATION_NTAR,MATCH(B58,PT_DIFFERENTIATION_NTAR_ID,0))</f>
        <v/>
      </c>
      <c r="H58" s="1863"/>
      <c r="I58" s="1740"/>
      <c r="J58" s="1774"/>
      <c r="K58" s="1866"/>
      <c r="L58" s="1863" t="s">
        <v>308</v>
      </c>
      <c r="M58" s="2171"/>
      <c r="N58" s="335"/>
      <c r="O58" s="1625"/>
      <c r="P58" s="1625"/>
      <c r="AH58" s="1632">
        <v>0</v>
      </c>
    </row>
    <row s="1636" customFormat="1" customHeight="1" ht="18.75" hidden="1">
      <c r="A59" s="1781"/>
      <c r="B59" s="1781"/>
      <c r="C59" s="370" t="s">
        <v>1145</v>
      </c>
      <c r="D59" s="2463"/>
      <c r="E59" s="2205"/>
      <c r="F59" s="2384"/>
      <c r="G59" s="2428"/>
      <c r="H59" s="1501"/>
      <c r="I59" s="652" t="s">
        <v>1146</v>
      </c>
      <c r="J59" s="572"/>
      <c r="K59" s="1501"/>
      <c r="L59" s="215"/>
      <c r="M59" s="2171"/>
      <c r="N59" s="335"/>
      <c r="O59" s="1625"/>
      <c r="P59" s="1625"/>
      <c r="AH59" s="1632">
        <v>0</v>
      </c>
    </row>
    <row s="1636" customFormat="1" customHeight="1" ht="0.75" hidden="1">
      <c r="A60" s="1781"/>
      <c r="B60" s="1781"/>
      <c r="C60" s="370" t="s">
        <v>1151</v>
      </c>
      <c r="D60" s="2463"/>
      <c r="E60" s="2205"/>
      <c r="F60" s="2384"/>
      <c r="G60" s="401"/>
      <c r="H60" s="1501"/>
      <c r="I60" s="652"/>
      <c r="J60" s="572"/>
      <c r="K60" s="1501"/>
      <c r="L60" s="215"/>
      <c r="M60" s="2171"/>
      <c r="N60" s="335"/>
      <c r="O60" s="1625"/>
      <c r="P60" s="1625"/>
      <c r="AH60" s="1632">
        <v>0</v>
      </c>
    </row>
    <row s="1636" customFormat="1" customHeight="1" ht="18.75" hidden="1">
      <c r="A61" s="1781" t="s">
        <v>237</v>
      </c>
      <c r="B61" s="1781" t="s">
        <v>238</v>
      </c>
      <c r="C61" s="370"/>
      <c r="D61" s="2463"/>
      <c r="E61" s="2205"/>
      <c r="F61" s="2384" t="str">
        <f>INDEX(PT_DIFFERENTIATION_VTAR,MATCH(A61,PT_DIFFERENTIATION_VTAR_ID,0))</f>
        <v>Тариф на транспортировку воды</v>
      </c>
      <c r="G61" s="2428" t="str">
        <f>INDEX(PT_DIFFERENTIATION_NTAR,MATCH(B61,PT_DIFFERENTIATION_NTAR_ID,0))</f>
        <v/>
      </c>
      <c r="H61" s="1863"/>
      <c r="I61" s="1740"/>
      <c r="J61" s="1774"/>
      <c r="K61" s="1866"/>
      <c r="L61" s="1863" t="s">
        <v>308</v>
      </c>
      <c r="M61" s="2171"/>
      <c r="N61" s="335"/>
      <c r="O61" s="1625"/>
      <c r="P61" s="1625"/>
      <c r="AH61" s="1632">
        <v>0</v>
      </c>
    </row>
    <row s="1636" customFormat="1" customHeight="1" ht="18.75" hidden="1">
      <c r="A62" s="1781"/>
      <c r="B62" s="1781"/>
      <c r="C62" s="370" t="s">
        <v>1145</v>
      </c>
      <c r="D62" s="2463"/>
      <c r="E62" s="2205"/>
      <c r="F62" s="2384"/>
      <c r="G62" s="2428"/>
      <c r="H62" s="1501"/>
      <c r="I62" s="652" t="s">
        <v>1146</v>
      </c>
      <c r="J62" s="572"/>
      <c r="K62" s="1501"/>
      <c r="L62" s="215"/>
      <c r="M62" s="2171"/>
      <c r="N62" s="335"/>
      <c r="O62" s="1625"/>
      <c r="P62" s="1625"/>
      <c r="AH62" s="1632">
        <v>0</v>
      </c>
    </row>
    <row s="1636" customFormat="1" customHeight="1" ht="0.75" hidden="1">
      <c r="A63" s="1781"/>
      <c r="B63" s="1781"/>
      <c r="C63" s="370" t="s">
        <v>1151</v>
      </c>
      <c r="D63" s="2463"/>
      <c r="E63" s="2205"/>
      <c r="F63" s="2384"/>
      <c r="G63" s="401"/>
      <c r="H63" s="1501"/>
      <c r="I63" s="652"/>
      <c r="J63" s="572"/>
      <c r="K63" s="1501"/>
      <c r="L63" s="215"/>
      <c r="M63" s="2171"/>
      <c r="N63" s="335"/>
      <c r="O63" s="1625"/>
      <c r="P63" s="1625"/>
      <c r="AH63" s="1632">
        <v>0</v>
      </c>
    </row>
    <row s="1636" customFormat="1" customHeight="1" ht="18.75" hidden="1">
      <c r="A64" s="1781" t="s">
        <v>242</v>
      </c>
      <c r="B64" s="1781" t="s">
        <v>243</v>
      </c>
      <c r="C64" s="370"/>
      <c r="D64" s="2463"/>
      <c r="E64" s="2205"/>
      <c r="F64" s="2384" t="str">
        <f>INDEX(PT_DIFFERENTIATION_VTAR,MATCH(A64,PT_DIFFERENTIATION_VTAR_ID,0))</f>
        <v>Тариф на подвоз воды</v>
      </c>
      <c r="G64" s="2428" t="str">
        <f>INDEX(PT_DIFFERENTIATION_NTAR,MATCH(B64,PT_DIFFERENTIATION_NTAR_ID,0))</f>
        <v/>
      </c>
      <c r="H64" s="1863"/>
      <c r="I64" s="1740"/>
      <c r="J64" s="1774"/>
      <c r="K64" s="1866"/>
      <c r="L64" s="1863" t="s">
        <v>308</v>
      </c>
      <c r="M64" s="2171"/>
      <c r="N64" s="335"/>
      <c r="O64" s="1625"/>
      <c r="P64" s="1625"/>
      <c r="AH64" s="1632">
        <v>0</v>
      </c>
    </row>
    <row s="1636" customFormat="1" customHeight="1" ht="18.75" hidden="1">
      <c r="A65" s="1781"/>
      <c r="B65" s="1781"/>
      <c r="C65" s="370" t="s">
        <v>1145</v>
      </c>
      <c r="D65" s="2463"/>
      <c r="E65" s="2205"/>
      <c r="F65" s="2384"/>
      <c r="G65" s="2428"/>
      <c r="H65" s="1501"/>
      <c r="I65" s="652" t="s">
        <v>1146</v>
      </c>
      <c r="J65" s="572"/>
      <c r="K65" s="1501"/>
      <c r="L65" s="215"/>
      <c r="M65" s="2171"/>
      <c r="N65" s="335"/>
      <c r="O65" s="1625"/>
      <c r="P65" s="1625"/>
      <c r="AH65" s="1632">
        <v>0</v>
      </c>
    </row>
    <row s="1636" customFormat="1" customHeight="1" ht="0.75" hidden="1">
      <c r="A66" s="1781"/>
      <c r="B66" s="1781"/>
      <c r="C66" s="370" t="s">
        <v>1151</v>
      </c>
      <c r="D66" s="2463"/>
      <c r="E66" s="2205"/>
      <c r="F66" s="2384"/>
      <c r="G66" s="401"/>
      <c r="H66" s="1501"/>
      <c r="I66" s="652"/>
      <c r="J66" s="572"/>
      <c r="K66" s="1501"/>
      <c r="L66" s="215"/>
      <c r="M66" s="2171"/>
      <c r="N66" s="335"/>
      <c r="O66" s="1625"/>
      <c r="P66" s="1625"/>
      <c r="AH66" s="1632">
        <v>0</v>
      </c>
    </row>
    <row s="1636" customFormat="1" customHeight="1" ht="18.75" hidden="1">
      <c r="A67" s="1781" t="s">
        <v>247</v>
      </c>
      <c r="B67" s="1781" t="s">
        <v>248</v>
      </c>
      <c r="C67" s="370"/>
      <c r="D67" s="2463"/>
      <c r="E67" s="2205"/>
      <c r="F67" s="2384"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8" t="str">
        <f>INDEX(PT_DIFFERENTIATION_NTAR,MATCH(B67,PT_DIFFERENTIATION_NTAR_ID,0))</f>
        <v/>
      </c>
      <c r="H67" s="1863"/>
      <c r="I67" s="1740"/>
      <c r="J67" s="1774"/>
      <c r="K67" s="1866"/>
      <c r="L67" s="1863" t="s">
        <v>308</v>
      </c>
      <c r="M67" s="2171"/>
      <c r="N67" s="335"/>
      <c r="O67" s="1625"/>
      <c r="P67" s="1625"/>
      <c r="AH67" s="1632">
        <v>0</v>
      </c>
    </row>
    <row s="1636" customFormat="1" customHeight="1" ht="18.75" hidden="1">
      <c r="A68" s="1781"/>
      <c r="B68" s="1781"/>
      <c r="C68" s="370" t="s">
        <v>1145</v>
      </c>
      <c r="D68" s="2463"/>
      <c r="E68" s="2205"/>
      <c r="F68" s="2384"/>
      <c r="G68" s="2428"/>
      <c r="H68" s="1501"/>
      <c r="I68" s="652" t="s">
        <v>1146</v>
      </c>
      <c r="J68" s="572"/>
      <c r="K68" s="1501"/>
      <c r="L68" s="215"/>
      <c r="M68" s="2171"/>
      <c r="N68" s="335"/>
      <c r="O68" s="1625"/>
      <c r="P68" s="1625"/>
      <c r="AH68" s="1632">
        <v>0</v>
      </c>
    </row>
    <row s="1636" customFormat="1" customHeight="1" ht="0.75" hidden="1">
      <c r="A69" s="1781"/>
      <c r="B69" s="1781"/>
      <c r="C69" s="370" t="s">
        <v>1151</v>
      </c>
      <c r="D69" s="2463"/>
      <c r="E69" s="2205"/>
      <c r="F69" s="2384"/>
      <c r="G69" s="401"/>
      <c r="H69" s="1501"/>
      <c r="I69" s="652"/>
      <c r="J69" s="572"/>
      <c r="K69" s="1501"/>
      <c r="L69" s="215"/>
      <c r="M69" s="2171"/>
      <c r="N69" s="335"/>
      <c r="O69" s="1625"/>
      <c r="P69" s="1625"/>
      <c r="AH69" s="1632">
        <v>0</v>
      </c>
    </row>
    <row s="1636" customFormat="1" customHeight="1" ht="18.75" hidden="1">
      <c r="A70" s="1781" t="s">
        <v>252</v>
      </c>
      <c r="B70" s="1781" t="s">
        <v>253</v>
      </c>
      <c r="C70" s="370"/>
      <c r="D70" s="2463"/>
      <c r="E70" s="2205"/>
      <c r="F70" s="2384" t="str">
        <f>INDEX(PT_DIFFERENTIATION_VTAR,MATCH(A70,PT_DIFFERENTIATION_VTAR_ID,0))</f>
        <v>Тариф на горячую воду (горячее водоснабжение)</v>
      </c>
      <c r="G70" s="2428" t="str">
        <f>INDEX(PT_DIFFERENTIATION_NTAR,MATCH(B70,PT_DIFFERENTIATION_NTAR_ID,0))</f>
        <v/>
      </c>
      <c r="H70" s="1863"/>
      <c r="I70" s="1740"/>
      <c r="J70" s="1774"/>
      <c r="K70" s="1866"/>
      <c r="L70" s="1863" t="s">
        <v>308</v>
      </c>
      <c r="M70" s="2171"/>
      <c r="N70" s="335"/>
      <c r="O70" s="1625"/>
      <c r="P70" s="1625"/>
      <c r="AH70" s="1632">
        <v>0</v>
      </c>
    </row>
    <row s="1636" customFormat="1" customHeight="1" ht="18.75" hidden="1">
      <c r="A71" s="1781"/>
      <c r="B71" s="1781"/>
      <c r="C71" s="370" t="s">
        <v>1145</v>
      </c>
      <c r="D71" s="2463"/>
      <c r="E71" s="2205"/>
      <c r="F71" s="2384"/>
      <c r="G71" s="2428"/>
      <c r="H71" s="1501"/>
      <c r="I71" s="652" t="s">
        <v>1146</v>
      </c>
      <c r="J71" s="572"/>
      <c r="K71" s="1501"/>
      <c r="L71" s="215"/>
      <c r="M71" s="2171"/>
      <c r="N71" s="335"/>
      <c r="O71" s="1625"/>
      <c r="P71" s="1625"/>
      <c r="AH71" s="1632">
        <v>0</v>
      </c>
    </row>
    <row s="1636" customFormat="1" customHeight="1" ht="0.75" hidden="1">
      <c r="A72" s="1781"/>
      <c r="B72" s="1781"/>
      <c r="C72" s="370" t="s">
        <v>1151</v>
      </c>
      <c r="D72" s="2463"/>
      <c r="E72" s="2205"/>
      <c r="F72" s="2384"/>
      <c r="G72" s="401"/>
      <c r="H72" s="1501"/>
      <c r="I72" s="652"/>
      <c r="J72" s="572"/>
      <c r="K72" s="1501"/>
      <c r="L72" s="215"/>
      <c r="M72" s="2171"/>
      <c r="N72" s="335"/>
      <c r="O72" s="1625"/>
      <c r="P72" s="1625"/>
      <c r="AH72" s="1632">
        <v>0</v>
      </c>
    </row>
    <row s="1636" customFormat="1" customHeight="1" ht="18.75" hidden="1">
      <c r="A73" s="1781" t="s">
        <v>257</v>
      </c>
      <c r="B73" s="1781" t="s">
        <v>258</v>
      </c>
      <c r="C73" s="370"/>
      <c r="D73" s="2463"/>
      <c r="E73" s="2205"/>
      <c r="F73" s="2384" t="str">
        <f>INDEX(PT_DIFFERENTIATION_VTAR,MATCH(A73,PT_DIFFERENTIATION_VTAR_ID,0))</f>
        <v>Тариф на транспортировку горячей воды</v>
      </c>
      <c r="G73" s="2428" t="str">
        <f>INDEX(PT_DIFFERENTIATION_NTAR,MATCH(B73,PT_DIFFERENTIATION_NTAR_ID,0))</f>
        <v/>
      </c>
      <c r="H73" s="1863"/>
      <c r="I73" s="1740"/>
      <c r="J73" s="1774"/>
      <c r="K73" s="1866"/>
      <c r="L73" s="1863" t="s">
        <v>308</v>
      </c>
      <c r="M73" s="2171"/>
      <c r="N73" s="335"/>
      <c r="O73" s="1625"/>
      <c r="P73" s="1625"/>
      <c r="AH73" s="1632">
        <v>0</v>
      </c>
    </row>
    <row s="1636" customFormat="1" customHeight="1" ht="18.75" hidden="1">
      <c r="A74" s="1781"/>
      <c r="B74" s="1781"/>
      <c r="C74" s="370" t="s">
        <v>1145</v>
      </c>
      <c r="D74" s="2463"/>
      <c r="E74" s="2205"/>
      <c r="F74" s="2384"/>
      <c r="G74" s="2428"/>
      <c r="H74" s="1501"/>
      <c r="I74" s="652" t="s">
        <v>1146</v>
      </c>
      <c r="J74" s="572"/>
      <c r="K74" s="1501"/>
      <c r="L74" s="215"/>
      <c r="M74" s="2171"/>
      <c r="N74" s="335"/>
      <c r="O74" s="1625"/>
      <c r="P74" s="1625"/>
      <c r="AH74" s="1632">
        <v>0</v>
      </c>
    </row>
    <row s="1636" customFormat="1" customHeight="1" ht="0.75" hidden="1">
      <c r="A75" s="1781"/>
      <c r="B75" s="1781"/>
      <c r="C75" s="370" t="s">
        <v>1151</v>
      </c>
      <c r="D75" s="2463"/>
      <c r="E75" s="2205"/>
      <c r="F75" s="2384"/>
      <c r="G75" s="401"/>
      <c r="H75" s="1501"/>
      <c r="I75" s="652"/>
      <c r="J75" s="572"/>
      <c r="K75" s="1501"/>
      <c r="L75" s="215"/>
      <c r="M75" s="2171"/>
      <c r="N75" s="335"/>
      <c r="O75" s="1625"/>
      <c r="P75" s="1625"/>
      <c r="AH75" s="1632">
        <v>0</v>
      </c>
    </row>
    <row s="1636" customFormat="1" customHeight="1" ht="18.75" hidden="1">
      <c r="A76" s="1781" t="s">
        <v>262</v>
      </c>
      <c r="B76" s="1781" t="s">
        <v>263</v>
      </c>
      <c r="C76" s="370"/>
      <c r="D76" s="2463"/>
      <c r="E76" s="2205"/>
      <c r="F76" s="2384" t="str">
        <f>INDEX(PT_DIFFERENTIATION_VTAR,MATCH(A76,PT_DIFFERENTIATION_VTAR_ID,0))</f>
        <v>Тариф на подключение (технологическое присоединение) к централизованной системе горячего водоснабжения</v>
      </c>
      <c r="G76" s="2428" t="str">
        <f>INDEX(PT_DIFFERENTIATION_NTAR,MATCH(B76,PT_DIFFERENTIATION_NTAR_ID,0))</f>
        <v/>
      </c>
      <c r="H76" s="1863"/>
      <c r="I76" s="1740"/>
      <c r="J76" s="1774"/>
      <c r="K76" s="1866"/>
      <c r="L76" s="1863" t="s">
        <v>308</v>
      </c>
      <c r="M76" s="2171"/>
      <c r="N76" s="335"/>
      <c r="O76" s="1625"/>
      <c r="P76" s="1625"/>
      <c r="AH76" s="1632">
        <v>0</v>
      </c>
    </row>
    <row s="1636" customFormat="1" customHeight="1" ht="18.75" hidden="1">
      <c r="A77" s="1781"/>
      <c r="B77" s="1781"/>
      <c r="C77" s="370" t="s">
        <v>1145</v>
      </c>
      <c r="D77" s="2463"/>
      <c r="E77" s="2205"/>
      <c r="F77" s="2384"/>
      <c r="G77" s="2428"/>
      <c r="H77" s="1501"/>
      <c r="I77" s="652" t="s">
        <v>1146</v>
      </c>
      <c r="J77" s="572"/>
      <c r="K77" s="1501"/>
      <c r="L77" s="215"/>
      <c r="M77" s="2171"/>
      <c r="N77" s="335"/>
      <c r="O77" s="1625"/>
      <c r="P77" s="1625"/>
      <c r="AH77" s="1632">
        <v>0</v>
      </c>
    </row>
    <row s="1636" customFormat="1" customHeight="1" ht="0.75" hidden="1">
      <c r="A78" s="1781"/>
      <c r="B78" s="1781"/>
      <c r="C78" s="370" t="s">
        <v>1151</v>
      </c>
      <c r="D78" s="2463"/>
      <c r="E78" s="2205"/>
      <c r="F78" s="2384"/>
      <c r="G78" s="401"/>
      <c r="H78" s="1501"/>
      <c r="I78" s="652"/>
      <c r="J78" s="572"/>
      <c r="K78" s="1501"/>
      <c r="L78" s="215"/>
      <c r="M78" s="2171"/>
      <c r="N78" s="335"/>
      <c r="O78" s="1625"/>
      <c r="P78" s="1625"/>
      <c r="AH78" s="1632">
        <v>0</v>
      </c>
    </row>
    <row s="1636" customFormat="1" customHeight="1" ht="18.75" hidden="1">
      <c r="A79" s="1781" t="s">
        <v>267</v>
      </c>
      <c r="B79" s="1781" t="s">
        <v>268</v>
      </c>
      <c r="C79" s="370"/>
      <c r="D79" s="2463"/>
      <c r="E79" s="2205"/>
      <c r="F79" s="2384" t="str">
        <f>INDEX(PT_DIFFERENTIATION_VTAR,MATCH(A79,PT_DIFFERENTIATION_VTAR_ID,0))</f>
        <v>Тариф на водоотведение</v>
      </c>
      <c r="G79" s="2428" t="str">
        <f>INDEX(PT_DIFFERENTIATION_NTAR,MATCH(B79,PT_DIFFERENTIATION_NTAR_ID,0))</f>
        <v/>
      </c>
      <c r="H79" s="1863"/>
      <c r="I79" s="1740"/>
      <c r="J79" s="1774"/>
      <c r="K79" s="1866"/>
      <c r="L79" s="1863" t="s">
        <v>308</v>
      </c>
      <c r="M79" s="2171"/>
      <c r="N79" s="335"/>
      <c r="O79" s="1625"/>
      <c r="P79" s="1625"/>
      <c r="AH79" s="1632">
        <v>0</v>
      </c>
    </row>
    <row s="1636" customFormat="1" customHeight="1" ht="18.75" hidden="1">
      <c r="A80" s="1781"/>
      <c r="B80" s="1781"/>
      <c r="C80" s="370" t="s">
        <v>1145</v>
      </c>
      <c r="D80" s="2463"/>
      <c r="E80" s="2205"/>
      <c r="F80" s="2384"/>
      <c r="G80" s="2428"/>
      <c r="H80" s="1501"/>
      <c r="I80" s="652" t="s">
        <v>1146</v>
      </c>
      <c r="J80" s="572"/>
      <c r="K80" s="1501"/>
      <c r="L80" s="215"/>
      <c r="M80" s="2171"/>
      <c r="N80" s="335"/>
      <c r="O80" s="1625"/>
      <c r="P80" s="1625"/>
      <c r="AH80" s="1632">
        <v>0</v>
      </c>
    </row>
    <row s="1636" customFormat="1" customHeight="1" ht="0.75" hidden="1">
      <c r="A81" s="1781"/>
      <c r="B81" s="1781"/>
      <c r="C81" s="370" t="s">
        <v>1151</v>
      </c>
      <c r="D81" s="2463"/>
      <c r="E81" s="2205"/>
      <c r="F81" s="2384"/>
      <c r="G81" s="401"/>
      <c r="H81" s="1501"/>
      <c r="I81" s="652"/>
      <c r="J81" s="572"/>
      <c r="K81" s="1501"/>
      <c r="L81" s="215"/>
      <c r="M81" s="2171"/>
      <c r="N81" s="335"/>
      <c r="O81" s="1625"/>
      <c r="P81" s="1625"/>
      <c r="AH81" s="1632">
        <v>0</v>
      </c>
    </row>
    <row s="1636" customFormat="1" customHeight="1" ht="18.75" hidden="1">
      <c r="A82" s="1781" t="s">
        <v>272</v>
      </c>
      <c r="B82" s="1781" t="s">
        <v>273</v>
      </c>
      <c r="C82" s="370"/>
      <c r="D82" s="2463"/>
      <c r="E82" s="2205"/>
      <c r="F82" s="2384" t="str">
        <f>INDEX(PT_DIFFERENTIATION_VTAR,MATCH(A82,PT_DIFFERENTIATION_VTAR_ID,0))</f>
        <v>Тариф на транспортировку сточных вод</v>
      </c>
      <c r="G82" s="2428" t="str">
        <f>INDEX(PT_DIFFERENTIATION_NTAR,MATCH(B82,PT_DIFFERENTIATION_NTAR_ID,0))</f>
        <v/>
      </c>
      <c r="H82" s="1863"/>
      <c r="I82" s="1740"/>
      <c r="J82" s="1774"/>
      <c r="K82" s="1866"/>
      <c r="L82" s="1863" t="s">
        <v>308</v>
      </c>
      <c r="M82" s="2171"/>
      <c r="N82" s="335"/>
      <c r="O82" s="1625"/>
      <c r="P82" s="1625"/>
      <c r="AH82" s="1632">
        <v>0</v>
      </c>
    </row>
    <row s="1636" customFormat="1" customHeight="1" ht="18.75" hidden="1">
      <c r="A83" s="1781"/>
      <c r="B83" s="1781"/>
      <c r="C83" s="370" t="s">
        <v>1145</v>
      </c>
      <c r="D83" s="2463"/>
      <c r="E83" s="2205"/>
      <c r="F83" s="2384"/>
      <c r="G83" s="2428"/>
      <c r="H83" s="1501"/>
      <c r="I83" s="652" t="s">
        <v>1146</v>
      </c>
      <c r="J83" s="572"/>
      <c r="K83" s="1501"/>
      <c r="L83" s="215"/>
      <c r="M83" s="2171"/>
      <c r="N83" s="335"/>
      <c r="O83" s="1625"/>
      <c r="P83" s="1625"/>
      <c r="AH83" s="1632">
        <v>0</v>
      </c>
    </row>
    <row s="1636" customFormat="1" customHeight="1" ht="0.75" hidden="1">
      <c r="A84" s="1781"/>
      <c r="B84" s="1781"/>
      <c r="C84" s="370" t="s">
        <v>1151</v>
      </c>
      <c r="D84" s="2463"/>
      <c r="E84" s="2205"/>
      <c r="F84" s="2384"/>
      <c r="G84" s="401"/>
      <c r="H84" s="1501"/>
      <c r="I84" s="652"/>
      <c r="J84" s="572"/>
      <c r="K84" s="1501"/>
      <c r="L84" s="215"/>
      <c r="M84" s="2171"/>
      <c r="N84" s="335"/>
      <c r="O84" s="1625"/>
      <c r="P84" s="1625"/>
      <c r="AH84" s="1632">
        <v>0</v>
      </c>
    </row>
    <row s="1636" customFormat="1" customHeight="1" ht="18.75" hidden="1">
      <c r="A85" s="1781" t="s">
        <v>277</v>
      </c>
      <c r="B85" s="1781" t="s">
        <v>278</v>
      </c>
      <c r="C85" s="370"/>
      <c r="D85" s="2463"/>
      <c r="E85" s="2205"/>
      <c r="F85" s="2384" t="str">
        <f>INDEX(PT_DIFFERENTIATION_VTAR,MATCH(A85,PT_DIFFERENTIATION_VTAR_ID,0))</f>
        <v>Тариф на подключение (технологическое присоединение) к централизованной системе водоотведения</v>
      </c>
      <c r="G85" s="2428" t="str">
        <f>INDEX(PT_DIFFERENTIATION_NTAR,MATCH(B85,PT_DIFFERENTIATION_NTAR_ID,0))</f>
        <v/>
      </c>
      <c r="H85" s="1863"/>
      <c r="I85" s="1740"/>
      <c r="J85" s="1774"/>
      <c r="K85" s="1866"/>
      <c r="L85" s="1863" t="s">
        <v>308</v>
      </c>
      <c r="M85" s="2171"/>
      <c r="N85" s="335"/>
      <c r="O85" s="1625"/>
      <c r="P85" s="1625"/>
      <c r="AH85" s="1632">
        <v>0</v>
      </c>
    </row>
    <row s="1636" customFormat="1" customHeight="1" ht="18.75" hidden="1">
      <c r="A86" s="1781"/>
      <c r="B86" s="1781"/>
      <c r="C86" s="370" t="s">
        <v>1145</v>
      </c>
      <c r="D86" s="2463"/>
      <c r="E86" s="2205"/>
      <c r="F86" s="2384"/>
      <c r="G86" s="2428"/>
      <c r="H86" s="1501"/>
      <c r="I86" s="652" t="s">
        <v>1146</v>
      </c>
      <c r="J86" s="572"/>
      <c r="K86" s="1501"/>
      <c r="L86" s="215"/>
      <c r="M86" s="2171"/>
      <c r="N86" s="335"/>
      <c r="O86" s="1625"/>
      <c r="P86" s="1625"/>
      <c r="AH86" s="1632">
        <v>0</v>
      </c>
    </row>
    <row s="1636" customFormat="1" customHeight="1" ht="1.05">
      <c r="A87" s="1781"/>
      <c r="B87" s="1781"/>
      <c r="C87" s="370" t="s">
        <v>1151</v>
      </c>
      <c r="D87" s="2463"/>
      <c r="E87" s="2205"/>
      <c r="F87" s="2384"/>
      <c r="G87" s="401"/>
      <c r="H87" s="1501"/>
      <c r="I87" s="652"/>
      <c r="J87" s="572"/>
      <c r="K87" s="1501"/>
      <c r="L87" s="215"/>
      <c r="M87" s="2171"/>
      <c r="N87" s="335"/>
      <c r="O87" s="1625"/>
      <c r="P87" s="1625"/>
      <c r="AH87" s="1632">
        <v>1</v>
      </c>
    </row>
    <row customHeight="1" ht="19.95">
      <c r="A88" s="1781"/>
      <c r="B88" s="1781"/>
      <c r="D88" s="377"/>
      <c r="E88" s="148" t="s">
        <v>110</v>
      </c>
      <c r="F88"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8" s="2461"/>
      <c r="H88" s="2461"/>
      <c r="I88" s="2461"/>
      <c r="J88" s="2461"/>
      <c r="K88" s="2461"/>
      <c r="L88" s="2461"/>
      <c r="M88" s="298"/>
      <c r="N88" s="335"/>
      <c r="AH88" s="375">
        <v>19</v>
      </c>
    </row>
    <row customHeight="1" ht="36">
      <c r="A89" s="1781"/>
      <c r="B89" s="1781"/>
      <c r="D89" s="377"/>
      <c r="E89" s="400"/>
      <c r="F89" s="199" t="s">
        <v>308</v>
      </c>
      <c r="G89" s="199" t="s">
        <v>308</v>
      </c>
      <c r="H89" s="2219" t="s">
        <v>308</v>
      </c>
      <c r="I89" s="2221"/>
      <c r="J89" s="199" t="s">
        <v>308</v>
      </c>
      <c r="K89" s="199" t="s">
        <v>308</v>
      </c>
      <c r="L89" s="2647" t="s">
        <v>1153</v>
      </c>
      <c r="M89" s="346" t="s">
        <v>1154</v>
      </c>
      <c r="N89" s="335"/>
      <c r="AH89" s="375">
        <v>34</v>
      </c>
    </row>
    <row customHeight="1" ht="19.95">
      <c r="A90" s="1781"/>
      <c r="B90" s="1781"/>
      <c r="D90" s="377"/>
      <c r="E90" s="148" t="s">
        <v>89</v>
      </c>
      <c r="F90" s="2461" t="s">
        <v>1155</v>
      </c>
      <c r="G90" s="2461"/>
      <c r="H90" s="2461"/>
      <c r="I90" s="2461"/>
      <c r="J90" s="2461"/>
      <c r="K90" s="2461"/>
      <c r="L90" s="2461"/>
      <c r="M90" s="298"/>
      <c r="N90" s="335"/>
      <c r="AH90" s="375">
        <v>19</v>
      </c>
    </row>
    <row s="1636" customFormat="1" customHeight="1" ht="60.75" hidden="1">
      <c r="A91" s="1781" t="s">
        <v>155</v>
      </c>
      <c r="B91" s="1781" t="s">
        <v>156</v>
      </c>
      <c r="C91" s="370"/>
      <c r="D91" s="2463"/>
      <c r="E91" s="2205"/>
      <c r="F91" s="2384"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8" t="str">
        <f>INDEX(PT_DIFFERENTIATION_NTAR,MATCH(B91,PT_DIFFERENTIATION_NTAR_ID,0))</f>
        <v/>
      </c>
      <c r="H91" s="1863"/>
      <c r="I91" s="1740"/>
      <c r="J91" s="1774"/>
      <c r="K91" s="1779"/>
      <c r="L91" s="1863" t="s">
        <v>308</v>
      </c>
      <c r="M9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5"/>
      <c r="O91" s="1625"/>
      <c r="P91" s="1625"/>
      <c r="AH91" s="1632">
        <v>0</v>
      </c>
    </row>
    <row s="1636" customFormat="1" customHeight="1" ht="18.75" hidden="1">
      <c r="A92" s="1781"/>
      <c r="B92" s="1781"/>
      <c r="C92" s="370" t="s">
        <v>1147</v>
      </c>
      <c r="D92" s="2463"/>
      <c r="E92" s="2205"/>
      <c r="F92" s="2384"/>
      <c r="G92" s="2428"/>
      <c r="H92" s="1501"/>
      <c r="I92" s="652" t="s">
        <v>1146</v>
      </c>
      <c r="J92" s="572"/>
      <c r="K92" s="1501"/>
      <c r="L92" s="215"/>
      <c r="M92" s="2171"/>
      <c r="N92" s="335"/>
      <c r="O92" s="1625"/>
      <c r="P92" s="1625"/>
      <c r="AH92" s="1632">
        <v>0</v>
      </c>
    </row>
    <row s="1636" customFormat="1" customHeight="1" ht="0.75" hidden="1">
      <c r="A93" s="1781"/>
      <c r="B93" s="1781"/>
      <c r="C93" s="370" t="s">
        <v>1156</v>
      </c>
      <c r="D93" s="2463"/>
      <c r="E93" s="2205"/>
      <c r="F93" s="2384"/>
      <c r="G93" s="401"/>
      <c r="H93" s="1501"/>
      <c r="I93" s="652"/>
      <c r="J93" s="572"/>
      <c r="K93" s="1501"/>
      <c r="L93" s="215"/>
      <c r="M93" s="2171"/>
      <c r="N93" s="335"/>
      <c r="O93" s="1625"/>
      <c r="P93" s="1625"/>
      <c r="AH93" s="1632">
        <v>0</v>
      </c>
    </row>
    <row s="1636" customFormat="1" customHeight="1" ht="45" hidden="1">
      <c r="A94" s="1781" t="s">
        <v>160</v>
      </c>
      <c r="B94" s="1781" t="s">
        <v>161</v>
      </c>
      <c r="C94" s="370"/>
      <c r="D94" s="2463"/>
      <c r="E94" s="2205"/>
      <c r="F94" s="2384" t="str">
        <f>INDEX(PT_DIFFERENTIATION_VTAR,MATCH(A94,PT_DIFFERENTIATION_VTAR_ID,0))</f>
        <v/>
      </c>
      <c r="G94" s="2428" t="str">
        <f>INDEX(PT_DIFFERENTIATION_NTAR,MATCH(B94,PT_DIFFERENTIATION_NTAR_ID,0))</f>
        <v/>
      </c>
      <c r="H94" s="1863"/>
      <c r="I94" s="1740"/>
      <c r="J94" s="1774"/>
      <c r="K94" s="1779"/>
      <c r="L94" s="1863" t="s">
        <v>308</v>
      </c>
      <c r="M94" s="2172"/>
      <c r="N94" s="335"/>
      <c r="O94" s="1625"/>
      <c r="P94" s="1625"/>
      <c r="AH94" s="1632">
        <v>0</v>
      </c>
    </row>
    <row s="1636" customFormat="1" customHeight="1" ht="18.75" hidden="1">
      <c r="A95" s="1781"/>
      <c r="B95" s="1781"/>
      <c r="C95" s="370" t="s">
        <v>1147</v>
      </c>
      <c r="D95" s="2463"/>
      <c r="E95" s="2205"/>
      <c r="F95" s="2384"/>
      <c r="G95" s="2428"/>
      <c r="H95" s="1501"/>
      <c r="I95" s="652" t="s">
        <v>1146</v>
      </c>
      <c r="J95" s="572"/>
      <c r="K95" s="1501"/>
      <c r="L95" s="215"/>
      <c r="M95" s="1862"/>
      <c r="N95" s="335"/>
      <c r="O95" s="1625"/>
      <c r="P95" s="1625"/>
      <c r="AH95" s="1632">
        <v>0</v>
      </c>
    </row>
    <row s="1636" customFormat="1" customHeight="1" ht="0.75" hidden="1">
      <c r="A96" s="1781"/>
      <c r="B96" s="1781"/>
      <c r="C96" s="370" t="s">
        <v>1156</v>
      </c>
      <c r="D96" s="2463"/>
      <c r="E96" s="2205"/>
      <c r="F96" s="2384"/>
      <c r="G96" s="401"/>
      <c r="H96" s="1501"/>
      <c r="I96" s="652"/>
      <c r="J96" s="572"/>
      <c r="K96" s="1501"/>
      <c r="L96" s="215"/>
      <c r="M96" s="342"/>
      <c r="N96" s="335"/>
      <c r="O96" s="1625"/>
      <c r="P96" s="1625"/>
      <c r="AH96" s="1632">
        <v>0</v>
      </c>
    </row>
    <row s="1636" customFormat="1" customHeight="1" ht="45" hidden="1">
      <c r="A97" s="1781" t="s">
        <v>167</v>
      </c>
      <c r="B97" s="1781" t="s">
        <v>168</v>
      </c>
      <c r="C97" s="370"/>
      <c r="D97" s="2463"/>
      <c r="E97" s="2205"/>
      <c r="F97" s="2384"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8" t="str">
        <f>INDEX(PT_DIFFERENTIATION_NTAR,MATCH(B97,PT_DIFFERENTIATION_NTAR_ID,0))</f>
        <v/>
      </c>
      <c r="H97" s="1863"/>
      <c r="I97" s="1740"/>
      <c r="J97" s="1774"/>
      <c r="K97" s="1779"/>
      <c r="L97" s="1863" t="s">
        <v>308</v>
      </c>
      <c r="M97" s="342"/>
      <c r="N97" s="335"/>
      <c r="O97" s="1625"/>
      <c r="P97" s="1625"/>
      <c r="AH97" s="1632">
        <v>0</v>
      </c>
    </row>
    <row s="1636" customFormat="1" customHeight="1" ht="18.75" hidden="1">
      <c r="A98" s="1781"/>
      <c r="B98" s="1781"/>
      <c r="C98" s="370" t="s">
        <v>1147</v>
      </c>
      <c r="D98" s="2463"/>
      <c r="E98" s="2205"/>
      <c r="F98" s="2384"/>
      <c r="G98" s="2428"/>
      <c r="H98" s="1501"/>
      <c r="I98" s="652" t="s">
        <v>1146</v>
      </c>
      <c r="J98" s="572"/>
      <c r="K98" s="1501"/>
      <c r="L98" s="215"/>
      <c r="M98" s="342"/>
      <c r="N98" s="335"/>
      <c r="O98" s="1625"/>
      <c r="P98" s="1625"/>
      <c r="AH98" s="1632">
        <v>0</v>
      </c>
    </row>
    <row s="1636" customFormat="1" customHeight="1" ht="0.75" hidden="1">
      <c r="A99" s="1781"/>
      <c r="B99" s="1781"/>
      <c r="C99" s="370" t="s">
        <v>1156</v>
      </c>
      <c r="D99" s="2463"/>
      <c r="E99" s="2205"/>
      <c r="F99" s="2384"/>
      <c r="G99" s="401"/>
      <c r="H99" s="1501"/>
      <c r="I99" s="652"/>
      <c r="J99" s="572"/>
      <c r="K99" s="1501"/>
      <c r="L99" s="215"/>
      <c r="M99" s="342"/>
      <c r="N99" s="335"/>
      <c r="O99" s="1625"/>
      <c r="P99" s="1625"/>
      <c r="AH99" s="1632">
        <v>0</v>
      </c>
    </row>
    <row s="1636" customFormat="1" customHeight="1" ht="45" hidden="1">
      <c r="A100" s="1781" t="s">
        <v>173</v>
      </c>
      <c r="B100" s="1781" t="s">
        <v>174</v>
      </c>
      <c r="C100" s="370"/>
      <c r="D100" s="2463"/>
      <c r="E100" s="2205"/>
      <c r="F100" s="2384"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8" t="str">
        <f>INDEX(PT_DIFFERENTIATION_NTAR,MATCH(B100,PT_DIFFERENTIATION_NTAR_ID,0))</f>
        <v/>
      </c>
      <c r="H100" s="1863"/>
      <c r="I100" s="1740"/>
      <c r="J100" s="1774"/>
      <c r="K100" s="1779"/>
      <c r="L100" s="1863" t="s">
        <v>308</v>
      </c>
      <c r="M100" s="342"/>
      <c r="N100" s="335"/>
      <c r="O100" s="1625"/>
      <c r="P100" s="1625"/>
      <c r="AH100" s="1632">
        <v>0</v>
      </c>
    </row>
    <row s="1636" customFormat="1" customHeight="1" ht="18.75" hidden="1">
      <c r="A101" s="1781"/>
      <c r="B101" s="1781"/>
      <c r="C101" s="370" t="s">
        <v>1147</v>
      </c>
      <c r="D101" s="2463"/>
      <c r="E101" s="2205"/>
      <c r="F101" s="2384"/>
      <c r="G101" s="2428"/>
      <c r="H101" s="1501"/>
      <c r="I101" s="652" t="s">
        <v>1146</v>
      </c>
      <c r="J101" s="572"/>
      <c r="K101" s="1501"/>
      <c r="L101" s="215"/>
      <c r="M101" s="342"/>
      <c r="N101" s="335"/>
      <c r="O101" s="1625"/>
      <c r="P101" s="1625"/>
      <c r="AH101" s="1632">
        <v>0</v>
      </c>
    </row>
    <row s="1636" customFormat="1" customHeight="1" ht="0.75" hidden="1">
      <c r="A102" s="1781"/>
      <c r="B102" s="1781"/>
      <c r="C102" s="370" t="s">
        <v>1156</v>
      </c>
      <c r="D102" s="2463"/>
      <c r="E102" s="2205"/>
      <c r="F102" s="2384"/>
      <c r="G102" s="401"/>
      <c r="H102" s="1501"/>
      <c r="I102" s="652"/>
      <c r="J102" s="572"/>
      <c r="K102" s="1501"/>
      <c r="L102" s="215"/>
      <c r="M102" s="342"/>
      <c r="N102" s="335"/>
      <c r="O102" s="1625"/>
      <c r="P102" s="1625"/>
      <c r="AH102" s="1632">
        <v>0</v>
      </c>
    </row>
    <row s="1636" customFormat="1" customHeight="1" ht="18.75" hidden="1">
      <c r="A103" s="1781" t="s">
        <v>179</v>
      </c>
      <c r="B103" s="1781" t="s">
        <v>180</v>
      </c>
      <c r="C103" s="370"/>
      <c r="D103" s="2463"/>
      <c r="E103" s="2205"/>
      <c r="F103" s="2384" t="str">
        <f>INDEX(PT_DIFFERENTIATION_VTAR,MATCH(A103,PT_DIFFERENTIATION_VTAR_ID,0))</f>
        <v>Тарифы на услуги по передаче тепловой энергии</v>
      </c>
      <c r="G103" s="2428" t="str">
        <f>INDEX(PT_DIFFERENTIATION_NTAR,MATCH(B103,PT_DIFFERENTIATION_NTAR_ID,0))</f>
        <v/>
      </c>
      <c r="H103" s="1863"/>
      <c r="I103" s="1740"/>
      <c r="J103" s="1774"/>
      <c r="K103" s="1779"/>
      <c r="L103" s="1863" t="s">
        <v>308</v>
      </c>
      <c r="M103" s="342"/>
      <c r="N103" s="335"/>
      <c r="O103" s="1625"/>
      <c r="P103" s="1625"/>
      <c r="AH103" s="1632">
        <v>0</v>
      </c>
    </row>
    <row s="1636" customFormat="1" customHeight="1" ht="18.75" hidden="1">
      <c r="A104" s="1781"/>
      <c r="B104" s="1781"/>
      <c r="C104" s="370" t="s">
        <v>1147</v>
      </c>
      <c r="D104" s="2463"/>
      <c r="E104" s="2205"/>
      <c r="F104" s="2384"/>
      <c r="G104" s="2428"/>
      <c r="H104" s="1501"/>
      <c r="I104" s="652" t="s">
        <v>1146</v>
      </c>
      <c r="J104" s="572"/>
      <c r="K104" s="1501"/>
      <c r="L104" s="215"/>
      <c r="M104" s="342"/>
      <c r="N104" s="335"/>
      <c r="O104" s="1625"/>
      <c r="P104" s="1625"/>
      <c r="AH104" s="1632">
        <v>0</v>
      </c>
    </row>
    <row s="1636" customFormat="1" customHeight="1" ht="0.75" hidden="1">
      <c r="A105" s="1781"/>
      <c r="B105" s="1781"/>
      <c r="C105" s="370" t="s">
        <v>1156</v>
      </c>
      <c r="D105" s="2463"/>
      <c r="E105" s="2205"/>
      <c r="F105" s="2384"/>
      <c r="G105" s="401"/>
      <c r="H105" s="1501"/>
      <c r="I105" s="652"/>
      <c r="J105" s="572"/>
      <c r="K105" s="1501"/>
      <c r="L105" s="215"/>
      <c r="M105" s="342"/>
      <c r="N105" s="335"/>
      <c r="O105" s="1625"/>
      <c r="P105" s="1625"/>
      <c r="AH105" s="1632">
        <v>0</v>
      </c>
    </row>
    <row s="1636" customFormat="1" customHeight="1" ht="18.75" hidden="1">
      <c r="A106" s="1781" t="s">
        <v>185</v>
      </c>
      <c r="B106" s="1781" t="s">
        <v>186</v>
      </c>
      <c r="C106" s="370"/>
      <c r="D106" s="2463"/>
      <c r="E106" s="2205"/>
      <c r="F106" s="2384" t="str">
        <f>INDEX(PT_DIFFERENTIATION_VTAR,MATCH(A106,PT_DIFFERENTIATION_VTAR_ID,0))</f>
        <v>Тарифы на услуги по передаче теплоносителя</v>
      </c>
      <c r="G106" s="2428" t="str">
        <f>INDEX(PT_DIFFERENTIATION_NTAR,MATCH(B106,PT_DIFFERENTIATION_NTAR_ID,0))</f>
        <v/>
      </c>
      <c r="H106" s="1863"/>
      <c r="I106" s="1740"/>
      <c r="J106" s="1774"/>
      <c r="K106" s="1779"/>
      <c r="L106" s="1863" t="s">
        <v>308</v>
      </c>
      <c r="M106" s="342"/>
      <c r="N106" s="335"/>
      <c r="O106" s="1625"/>
      <c r="P106" s="1625"/>
      <c r="AH106" s="1632">
        <v>0</v>
      </c>
    </row>
    <row s="1636" customFormat="1" customHeight="1" ht="18.75" hidden="1">
      <c r="A107" s="1781"/>
      <c r="B107" s="1781"/>
      <c r="C107" s="370" t="s">
        <v>1147</v>
      </c>
      <c r="D107" s="2463"/>
      <c r="E107" s="2205"/>
      <c r="F107" s="2384"/>
      <c r="G107" s="2428"/>
      <c r="H107" s="1501"/>
      <c r="I107" s="652" t="s">
        <v>1146</v>
      </c>
      <c r="J107" s="572"/>
      <c r="K107" s="1501"/>
      <c r="L107" s="215"/>
      <c r="M107" s="342"/>
      <c r="N107" s="335"/>
      <c r="O107" s="1625"/>
      <c r="P107" s="1625"/>
      <c r="AH107" s="1632">
        <v>0</v>
      </c>
    </row>
    <row s="1636" customFormat="1" customHeight="1" ht="0.75" hidden="1">
      <c r="A108" s="1781"/>
      <c r="B108" s="1781"/>
      <c r="C108" s="370" t="s">
        <v>1156</v>
      </c>
      <c r="D108" s="2463"/>
      <c r="E108" s="2205"/>
      <c r="F108" s="2384"/>
      <c r="G108" s="401"/>
      <c r="H108" s="1501"/>
      <c r="I108" s="652"/>
      <c r="J108" s="572"/>
      <c r="K108" s="1501"/>
      <c r="L108" s="215"/>
      <c r="M108" s="342"/>
      <c r="N108" s="335"/>
      <c r="O108" s="1625"/>
      <c r="P108" s="1625"/>
      <c r="AH108" s="1632">
        <v>0</v>
      </c>
    </row>
    <row s="1636" customFormat="1" customHeight="1" ht="18.75" hidden="1">
      <c r="A109" s="1781" t="s">
        <v>191</v>
      </c>
      <c r="B109" s="1781" t="s">
        <v>192</v>
      </c>
      <c r="C109" s="370"/>
      <c r="D109" s="2463"/>
      <c r="E109" s="2205"/>
      <c r="F109" s="2384"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8" t="str">
        <f>INDEX(PT_DIFFERENTIATION_NTAR,MATCH(B109,PT_DIFFERENTIATION_NTAR_ID,0))</f>
        <v/>
      </c>
      <c r="H109" s="1863"/>
      <c r="I109" s="1740"/>
      <c r="J109" s="1774"/>
      <c r="K109" s="1779"/>
      <c r="L109" s="1863" t="s">
        <v>308</v>
      </c>
      <c r="M109" s="342"/>
      <c r="N109" s="335"/>
      <c r="O109" s="1625"/>
      <c r="P109" s="1625"/>
      <c r="AH109" s="1632">
        <v>0</v>
      </c>
    </row>
    <row s="1636" customFormat="1" customHeight="1" ht="18.75" hidden="1">
      <c r="A110" s="1781"/>
      <c r="B110" s="1781"/>
      <c r="C110" s="370" t="s">
        <v>1147</v>
      </c>
      <c r="D110" s="2463"/>
      <c r="E110" s="2205"/>
      <c r="F110" s="2384"/>
      <c r="G110" s="2428"/>
      <c r="H110" s="1501"/>
      <c r="I110" s="652" t="s">
        <v>1146</v>
      </c>
      <c r="J110" s="572"/>
      <c r="K110" s="1501"/>
      <c r="L110" s="215"/>
      <c r="M110" s="342"/>
      <c r="N110" s="335"/>
      <c r="O110" s="1625"/>
      <c r="P110" s="1625"/>
      <c r="AH110" s="1632">
        <v>0</v>
      </c>
    </row>
    <row s="1636" customFormat="1" customHeight="1" ht="0.75" hidden="1">
      <c r="A111" s="1781"/>
      <c r="B111" s="1781"/>
      <c r="C111" s="370" t="s">
        <v>1156</v>
      </c>
      <c r="D111" s="2463"/>
      <c r="E111" s="2205"/>
      <c r="F111" s="2384"/>
      <c r="G111" s="401"/>
      <c r="H111" s="1501"/>
      <c r="I111" s="652"/>
      <c r="J111" s="572"/>
      <c r="K111" s="1501"/>
      <c r="L111" s="215"/>
      <c r="M111" s="342"/>
      <c r="N111" s="335"/>
      <c r="O111" s="1625"/>
      <c r="P111" s="1625"/>
      <c r="AH111" s="1632">
        <v>0</v>
      </c>
    </row>
    <row s="1636" customFormat="1" customHeight="1" ht="18.75" hidden="1">
      <c r="A112" s="1781" t="s">
        <v>197</v>
      </c>
      <c r="B112" s="1781" t="s">
        <v>198</v>
      </c>
      <c r="C112" s="370"/>
      <c r="D112" s="2463"/>
      <c r="E112" s="2205"/>
      <c r="F112" s="2384" t="str">
        <f>INDEX(PT_DIFFERENTIATION_VTAR,MATCH(A112,PT_DIFFERENTIATION_VTAR_ID,0))</f>
        <v>Плата за подключение (технологическое присоединение) к системе теплоснабжения</v>
      </c>
      <c r="G112" s="2428" t="str">
        <f>INDEX(PT_DIFFERENTIATION_NTAR,MATCH(B112,PT_DIFFERENTIATION_NTAR_ID,0))</f>
        <v/>
      </c>
      <c r="H112" s="1863"/>
      <c r="I112" s="1740"/>
      <c r="J112" s="1774"/>
      <c r="K112" s="1779"/>
      <c r="L112" s="1863" t="s">
        <v>308</v>
      </c>
      <c r="M112" s="342"/>
      <c r="N112" s="335"/>
      <c r="O112" s="1625"/>
      <c r="P112" s="1625"/>
      <c r="AH112" s="1632">
        <v>0</v>
      </c>
    </row>
    <row s="1636" customFormat="1" customHeight="1" ht="18.75" hidden="1">
      <c r="A113" s="1781"/>
      <c r="B113" s="1781"/>
      <c r="C113" s="370" t="s">
        <v>1147</v>
      </c>
      <c r="D113" s="2463"/>
      <c r="E113" s="2205"/>
      <c r="F113" s="2384"/>
      <c r="G113" s="2428"/>
      <c r="H113" s="1501"/>
      <c r="I113" s="652" t="s">
        <v>1146</v>
      </c>
      <c r="J113" s="572"/>
      <c r="K113" s="1501"/>
      <c r="L113" s="215"/>
      <c r="M113" s="342"/>
      <c r="N113" s="335"/>
      <c r="O113" s="1625"/>
      <c r="P113" s="1625"/>
      <c r="AH113" s="1632">
        <v>0</v>
      </c>
    </row>
    <row s="1636" customFormat="1" customHeight="1" ht="0.75" hidden="1">
      <c r="A114" s="1781"/>
      <c r="B114" s="1781"/>
      <c r="C114" s="370" t="s">
        <v>1156</v>
      </c>
      <c r="D114" s="2463"/>
      <c r="E114" s="2205"/>
      <c r="F114" s="2384"/>
      <c r="G114" s="401"/>
      <c r="H114" s="1501"/>
      <c r="I114" s="652"/>
      <c r="J114" s="572"/>
      <c r="K114" s="1501"/>
      <c r="L114" s="215"/>
      <c r="M114" s="342"/>
      <c r="N114" s="335"/>
      <c r="O114" s="1625"/>
      <c r="P114" s="1625"/>
      <c r="AH114" s="1632">
        <v>0</v>
      </c>
    </row>
    <row s="1636" customFormat="1" customHeight="1" ht="18.75" hidden="1">
      <c r="A115" s="1781" t="s">
        <v>203</v>
      </c>
      <c r="B115" s="1781" t="s">
        <v>204</v>
      </c>
      <c r="C115" s="370"/>
      <c r="D115" s="2463"/>
      <c r="E115" s="2205"/>
      <c r="F115" s="2384" t="str">
        <f>INDEX(PT_DIFFERENTIATION_VTAR,MATCH(A115,PT_DIFFERENTIATION_VTAR_ID,0))</f>
        <v>Плата за подключение (технологическое присоединение) к системе теплоснабжения (индивидуальная)</v>
      </c>
      <c r="G115" s="2428" t="str">
        <f>INDEX(PT_DIFFERENTIATION_NTAR,MATCH(B115,PT_DIFFERENTIATION_NTAR_ID,0))</f>
        <v/>
      </c>
      <c r="H115" s="1990"/>
      <c r="I115" s="1740"/>
      <c r="J115" s="1774"/>
      <c r="K115" s="1779"/>
      <c r="L115" s="1990" t="s">
        <v>308</v>
      </c>
      <c r="M115" s="342"/>
      <c r="N115" s="335"/>
      <c r="O115" s="1625"/>
      <c r="P115" s="1625"/>
      <c r="AH115" s="1632">
        <v>0</v>
      </c>
    </row>
    <row s="1636" customFormat="1" customHeight="1" ht="18.75" hidden="1">
      <c r="A116" s="1781"/>
      <c r="B116" s="1781"/>
      <c r="C116" s="370" t="s">
        <v>1147</v>
      </c>
      <c r="D116" s="2463"/>
      <c r="E116" s="2205"/>
      <c r="F116" s="2384"/>
      <c r="G116" s="2428"/>
      <c r="H116" s="1501"/>
      <c r="I116" s="652" t="s">
        <v>1146</v>
      </c>
      <c r="J116" s="572"/>
      <c r="K116" s="1501"/>
      <c r="L116" s="215"/>
      <c r="M116" s="342"/>
      <c r="N116" s="335"/>
      <c r="O116" s="1625"/>
      <c r="P116" s="1625"/>
      <c r="AH116" s="1632">
        <v>0</v>
      </c>
    </row>
    <row s="1636" customFormat="1" customHeight="1" ht="0.75" hidden="1">
      <c r="A117" s="1781"/>
      <c r="B117" s="1781"/>
      <c r="C117" s="370" t="s">
        <v>1156</v>
      </c>
      <c r="D117" s="2463"/>
      <c r="E117" s="2205"/>
      <c r="F117" s="2384"/>
      <c r="G117" s="401"/>
      <c r="H117" s="1501"/>
      <c r="I117" s="652"/>
      <c r="J117" s="572"/>
      <c r="K117" s="1501"/>
      <c r="L117" s="215"/>
      <c r="M117" s="342"/>
      <c r="N117" s="335"/>
      <c r="O117" s="1625"/>
      <c r="P117" s="1625"/>
      <c r="AH117" s="1632">
        <v>0</v>
      </c>
    </row>
    <row s="1636" customFormat="1" customHeight="1" ht="18.75">
      <c r="A118" s="1781" t="s">
        <v>224</v>
      </c>
      <c r="B118" s="1781" t="s">
        <v>225</v>
      </c>
      <c r="C118" s="370"/>
      <c r="D118" s="2463"/>
      <c r="E118" s="2205"/>
      <c r="F118" s="2384" t="str">
        <f>INDEX(PT_DIFFERENTIATION_VTAR,MATCH(A118,PT_DIFFERENTIATION_VTAR_ID,0))</f>
        <v>Тариф на питьевую воду (питьевое водоснабжение)</v>
      </c>
      <c r="G118" s="2428" t="str">
        <f>INDEX(PT_DIFFERENTIATION_NTAR,MATCH(B118,PT_DIFFERENTIATION_NTAR_ID,0))</f>
        <v>Тариф на питьевую воду (питьевое водоснабжение)</v>
      </c>
      <c r="H118" s="1863"/>
      <c r="I118" s="1740">
        <v>46023</v>
      </c>
      <c r="J118" s="1774">
        <v>46387</v>
      </c>
      <c r="K118" s="1779">
        <v>60275.78</v>
      </c>
      <c r="L118" s="1863" t="s">
        <v>308</v>
      </c>
      <c r="M118" s="342"/>
      <c r="N118" s="335"/>
      <c r="O118" s="1625"/>
      <c r="P118" s="1625"/>
      <c r="AH118" s="1632">
        <v>0</v>
      </c>
    </row>
    <row s="1636" customFormat="1" customHeight="1" ht="56.25">
      <c r="A119" s="1824"/>
      <c r="B119" s="1824"/>
      <c r="C119" s="1688"/>
      <c r="D119" s="345"/>
      <c r="E119" s="1032"/>
      <c r="F119" s="1032"/>
      <c r="G119" s="1032"/>
      <c r="H119" s="2578" t="s">
        <v>488</v>
      </c>
      <c r="I119" s="1740">
        <v>46388</v>
      </c>
      <c r="J119" s="1774">
        <v>46752</v>
      </c>
      <c r="K119" s="1779">
        <v>60892.2</v>
      </c>
      <c r="L119" s="2272" t="s">
        <v>308</v>
      </c>
      <c r="M119" s="2319"/>
      <c r="N119" s="619"/>
      <c r="O119" s="1625"/>
      <c r="P119" s="1625"/>
      <c r="Q119" s="1636"/>
      <c r="R119" s="1636"/>
      <c r="S119" s="1636"/>
      <c r="T119" s="1636"/>
      <c r="U119" s="1636"/>
      <c r="V119" s="1636"/>
      <c r="W119" s="1636"/>
      <c r="X119" s="1636"/>
      <c r="Y119" s="1636"/>
      <c r="Z119" s="1636"/>
      <c r="AA119" s="1636"/>
      <c r="AB119" s="1636"/>
      <c r="AC119" s="1636"/>
      <c r="AD119" s="1636"/>
      <c r="AE119" s="1636"/>
      <c r="AF119" s="1636"/>
      <c r="AG119" s="1636"/>
      <c r="AH119" s="1636">
        <v>0</v>
      </c>
    </row>
    <row s="1636" customFormat="1" customHeight="1" ht="56.25">
      <c r="A120" s="1824"/>
      <c r="B120" s="1824"/>
      <c r="C120" s="1688"/>
      <c r="D120" s="345"/>
      <c r="E120" s="1032"/>
      <c r="F120" s="1032"/>
      <c r="G120" s="1032"/>
      <c r="H120" s="2578" t="s">
        <v>488</v>
      </c>
      <c r="I120" s="1740">
        <v>46753</v>
      </c>
      <c r="J120" s="1774">
        <v>47118</v>
      </c>
      <c r="K120" s="1779">
        <v>62541.06</v>
      </c>
      <c r="L120" s="2272" t="s">
        <v>308</v>
      </c>
      <c r="M120" s="2319"/>
      <c r="N120" s="619"/>
      <c r="O120" s="1625"/>
      <c r="P120" s="1625"/>
      <c r="Q120" s="1636"/>
      <c r="R120" s="1636"/>
      <c r="S120" s="1636"/>
      <c r="T120" s="1636"/>
      <c r="U120" s="1636"/>
      <c r="V120" s="1636"/>
      <c r="W120" s="1636"/>
      <c r="X120" s="1636"/>
      <c r="Y120" s="1636"/>
      <c r="Z120" s="1636"/>
      <c r="AA120" s="1636"/>
      <c r="AB120" s="1636"/>
      <c r="AC120" s="1636"/>
      <c r="AD120" s="1636"/>
      <c r="AE120" s="1636"/>
      <c r="AF120" s="1636"/>
      <c r="AG120" s="1636"/>
      <c r="AH120" s="1636">
        <v>0</v>
      </c>
    </row>
    <row s="1636" customFormat="1" customHeight="1" ht="56.25">
      <c r="A121" s="1824"/>
      <c r="B121" s="1824"/>
      <c r="C121" s="1688"/>
      <c r="D121" s="345"/>
      <c r="E121" s="1032"/>
      <c r="F121" s="1032"/>
      <c r="G121" s="1032"/>
      <c r="H121" s="2578" t="s">
        <v>488</v>
      </c>
      <c r="I121" s="1740">
        <v>47119</v>
      </c>
      <c r="J121" s="1774">
        <v>47483</v>
      </c>
      <c r="K121" s="1779">
        <v>64278</v>
      </c>
      <c r="L121" s="2272" t="s">
        <v>308</v>
      </c>
      <c r="M121" s="2319"/>
      <c r="N121" s="619"/>
      <c r="O121" s="1625"/>
      <c r="P121" s="1625"/>
      <c r="Q121" s="1636"/>
      <c r="R121" s="1636"/>
      <c r="S121" s="1636"/>
      <c r="T121" s="1636"/>
      <c r="U121" s="1636"/>
      <c r="V121" s="1636"/>
      <c r="W121" s="1636"/>
      <c r="X121" s="1636"/>
      <c r="Y121" s="1636"/>
      <c r="Z121" s="1636"/>
      <c r="AA121" s="1636"/>
      <c r="AB121" s="1636"/>
      <c r="AC121" s="1636"/>
      <c r="AD121" s="1636"/>
      <c r="AE121" s="1636"/>
      <c r="AF121" s="1636"/>
      <c r="AG121" s="1636"/>
      <c r="AH121" s="1636">
        <v>0</v>
      </c>
    </row>
    <row s="1636" customFormat="1" customHeight="1" ht="56.25">
      <c r="A122" s="1824"/>
      <c r="B122" s="1824"/>
      <c r="C122" s="1688"/>
      <c r="D122" s="345"/>
      <c r="E122" s="1032"/>
      <c r="F122" s="1032"/>
      <c r="G122" s="1032"/>
      <c r="H122" s="2578" t="s">
        <v>488</v>
      </c>
      <c r="I122" s="1740">
        <v>47484</v>
      </c>
      <c r="J122" s="1774">
        <v>47848</v>
      </c>
      <c r="K122" s="1779">
        <v>66101.82</v>
      </c>
      <c r="L122" s="2272" t="s">
        <v>308</v>
      </c>
      <c r="M122" s="2319"/>
      <c r="N122" s="619"/>
      <c r="O122" s="1625"/>
      <c r="P122" s="1625"/>
      <c r="Q122" s="1636"/>
      <c r="R122" s="1636"/>
      <c r="S122" s="1636"/>
      <c r="T122" s="1636"/>
      <c r="U122" s="1636"/>
      <c r="V122" s="1636"/>
      <c r="W122" s="1636"/>
      <c r="X122" s="1636"/>
      <c r="Y122" s="1636"/>
      <c r="Z122" s="1636"/>
      <c r="AA122" s="1636"/>
      <c r="AB122" s="1636"/>
      <c r="AC122" s="1636"/>
      <c r="AD122" s="1636"/>
      <c r="AE122" s="1636"/>
      <c r="AF122" s="1636"/>
      <c r="AG122" s="1636"/>
      <c r="AH122" s="1636">
        <v>0</v>
      </c>
    </row>
    <row s="1636" customFormat="1" customHeight="1" ht="18.75">
      <c r="A123" s="1781"/>
      <c r="B123" s="1781"/>
      <c r="C123" s="370" t="s">
        <v>1147</v>
      </c>
      <c r="D123" s="2463"/>
      <c r="E123" s="2205"/>
      <c r="F123" s="2384"/>
      <c r="G123" s="2428"/>
      <c r="H123" s="1501"/>
      <c r="I123" s="652" t="s">
        <v>1146</v>
      </c>
      <c r="J123" s="572"/>
      <c r="K123" s="1501"/>
      <c r="L123" s="215"/>
      <c r="M123" s="342"/>
      <c r="N123" s="335"/>
      <c r="O123" s="1625"/>
      <c r="P123" s="1625"/>
      <c r="AH123" s="1632">
        <v>0</v>
      </c>
    </row>
    <row s="1636" customFormat="1" customHeight="1" ht="0.75">
      <c r="A124" s="1781"/>
      <c r="B124" s="1781"/>
      <c r="C124" s="370" t="s">
        <v>1156</v>
      </c>
      <c r="D124" s="2463"/>
      <c r="E124" s="2205"/>
      <c r="F124" s="2384"/>
      <c r="G124" s="401"/>
      <c r="H124" s="1501"/>
      <c r="I124" s="652"/>
      <c r="J124" s="572"/>
      <c r="K124" s="1501"/>
      <c r="L124" s="215"/>
      <c r="M124" s="342"/>
      <c r="N124" s="335"/>
      <c r="O124" s="1625"/>
      <c r="P124" s="1625"/>
      <c r="AH124" s="1632">
        <v>0</v>
      </c>
    </row>
    <row s="1636" customFormat="1" customHeight="1" ht="18.75" hidden="1">
      <c r="A125" s="1781" t="s">
        <v>232</v>
      </c>
      <c r="B125" s="1781" t="s">
        <v>233</v>
      </c>
      <c r="C125" s="370"/>
      <c r="D125" s="2463"/>
      <c r="E125" s="2205"/>
      <c r="F125" s="2384" t="str">
        <f>INDEX(PT_DIFFERENTIATION_VTAR,MATCH(A125,PT_DIFFERENTIATION_VTAR_ID,0))</f>
        <v>Тариф на техническую воду</v>
      </c>
      <c r="G125" s="2428" t="str">
        <f>INDEX(PT_DIFFERENTIATION_NTAR,MATCH(B125,PT_DIFFERENTIATION_NTAR_ID,0))</f>
        <v/>
      </c>
      <c r="H125" s="1863"/>
      <c r="I125" s="1740"/>
      <c r="J125" s="1774"/>
      <c r="K125" s="1779"/>
      <c r="L125" s="1863" t="s">
        <v>308</v>
      </c>
      <c r="M125" s="342"/>
      <c r="N125" s="335"/>
      <c r="O125" s="1625"/>
      <c r="P125" s="1625"/>
      <c r="AH125" s="1632">
        <v>0</v>
      </c>
    </row>
    <row s="1636" customFormat="1" customHeight="1" ht="18.75" hidden="1">
      <c r="A126" s="1781"/>
      <c r="B126" s="1781"/>
      <c r="C126" s="370" t="s">
        <v>1147</v>
      </c>
      <c r="D126" s="2463"/>
      <c r="E126" s="2205"/>
      <c r="F126" s="2384"/>
      <c r="G126" s="2428"/>
      <c r="H126" s="1501"/>
      <c r="I126" s="652" t="s">
        <v>1146</v>
      </c>
      <c r="J126" s="572"/>
      <c r="K126" s="1501"/>
      <c r="L126" s="215"/>
      <c r="M126" s="342"/>
      <c r="N126" s="335"/>
      <c r="O126" s="1625"/>
      <c r="P126" s="1625"/>
      <c r="AH126" s="1632">
        <v>0</v>
      </c>
    </row>
    <row s="1636" customFormat="1" customHeight="1" ht="0.75" hidden="1">
      <c r="A127" s="1781"/>
      <c r="B127" s="1781"/>
      <c r="C127" s="370" t="s">
        <v>1156</v>
      </c>
      <c r="D127" s="2463"/>
      <c r="E127" s="2205"/>
      <c r="F127" s="2384"/>
      <c r="G127" s="401"/>
      <c r="H127" s="1501"/>
      <c r="I127" s="652"/>
      <c r="J127" s="572"/>
      <c r="K127" s="1501"/>
      <c r="L127" s="215"/>
      <c r="M127" s="342"/>
      <c r="N127" s="335"/>
      <c r="O127" s="1625"/>
      <c r="P127" s="1625"/>
      <c r="AH127" s="1632">
        <v>0</v>
      </c>
    </row>
    <row s="1636" customFormat="1" customHeight="1" ht="18.75" hidden="1">
      <c r="A128" s="1781" t="s">
        <v>237</v>
      </c>
      <c r="B128" s="1781" t="s">
        <v>238</v>
      </c>
      <c r="C128" s="370"/>
      <c r="D128" s="2463"/>
      <c r="E128" s="2205"/>
      <c r="F128" s="2384" t="str">
        <f>INDEX(PT_DIFFERENTIATION_VTAR,MATCH(A128,PT_DIFFERENTIATION_VTAR_ID,0))</f>
        <v>Тариф на транспортировку воды</v>
      </c>
      <c r="G128" s="2428" t="str">
        <f>INDEX(PT_DIFFERENTIATION_NTAR,MATCH(B128,PT_DIFFERENTIATION_NTAR_ID,0))</f>
        <v/>
      </c>
      <c r="H128" s="1863"/>
      <c r="I128" s="1740"/>
      <c r="J128" s="1774"/>
      <c r="K128" s="1779"/>
      <c r="L128" s="1863" t="s">
        <v>308</v>
      </c>
      <c r="M128" s="342"/>
      <c r="N128" s="335"/>
      <c r="O128" s="1625"/>
      <c r="P128" s="1625"/>
      <c r="AH128" s="1632">
        <v>0</v>
      </c>
    </row>
    <row s="1636" customFormat="1" customHeight="1" ht="18.75" hidden="1">
      <c r="A129" s="1781"/>
      <c r="B129" s="1781"/>
      <c r="C129" s="370" t="s">
        <v>1147</v>
      </c>
      <c r="D129" s="2463"/>
      <c r="E129" s="2205"/>
      <c r="F129" s="2384"/>
      <c r="G129" s="2428"/>
      <c r="H129" s="1501"/>
      <c r="I129" s="652" t="s">
        <v>1146</v>
      </c>
      <c r="J129" s="572"/>
      <c r="K129" s="1501"/>
      <c r="L129" s="215"/>
      <c r="M129" s="342"/>
      <c r="N129" s="335"/>
      <c r="O129" s="1625"/>
      <c r="P129" s="1625"/>
      <c r="AH129" s="1632">
        <v>0</v>
      </c>
    </row>
    <row s="1636" customFormat="1" customHeight="1" ht="0.75" hidden="1">
      <c r="A130" s="1781"/>
      <c r="B130" s="1781"/>
      <c r="C130" s="370" t="s">
        <v>1156</v>
      </c>
      <c r="D130" s="2463"/>
      <c r="E130" s="2205"/>
      <c r="F130" s="2384"/>
      <c r="G130" s="401"/>
      <c r="H130" s="1501"/>
      <c r="I130" s="652"/>
      <c r="J130" s="572"/>
      <c r="K130" s="1501"/>
      <c r="L130" s="215"/>
      <c r="M130" s="342"/>
      <c r="N130" s="335"/>
      <c r="O130" s="1625"/>
      <c r="P130" s="1625"/>
      <c r="AH130" s="1632">
        <v>0</v>
      </c>
    </row>
    <row s="1636" customFormat="1" customHeight="1" ht="18.75" hidden="1">
      <c r="A131" s="1781" t="s">
        <v>242</v>
      </c>
      <c r="B131" s="1781" t="s">
        <v>243</v>
      </c>
      <c r="C131" s="370"/>
      <c r="D131" s="2463"/>
      <c r="E131" s="2205"/>
      <c r="F131" s="2384" t="str">
        <f>INDEX(PT_DIFFERENTIATION_VTAR,MATCH(A131,PT_DIFFERENTIATION_VTAR_ID,0))</f>
        <v>Тариф на подвоз воды</v>
      </c>
      <c r="G131" s="2428" t="str">
        <f>INDEX(PT_DIFFERENTIATION_NTAR,MATCH(B131,PT_DIFFERENTIATION_NTAR_ID,0))</f>
        <v/>
      </c>
      <c r="H131" s="1863"/>
      <c r="I131" s="1740"/>
      <c r="J131" s="1774"/>
      <c r="K131" s="1779"/>
      <c r="L131" s="1863" t="s">
        <v>308</v>
      </c>
      <c r="M131" s="342"/>
      <c r="N131" s="335"/>
      <c r="O131" s="1625"/>
      <c r="P131" s="1625"/>
      <c r="AH131" s="1632">
        <v>0</v>
      </c>
    </row>
    <row s="1636" customFormat="1" customHeight="1" ht="18.75" hidden="1">
      <c r="A132" s="1781"/>
      <c r="B132" s="1781"/>
      <c r="C132" s="370" t="s">
        <v>1147</v>
      </c>
      <c r="D132" s="2463"/>
      <c r="E132" s="2205"/>
      <c r="F132" s="2384"/>
      <c r="G132" s="2428"/>
      <c r="H132" s="1501"/>
      <c r="I132" s="652" t="s">
        <v>1146</v>
      </c>
      <c r="J132" s="572"/>
      <c r="K132" s="1501"/>
      <c r="L132" s="215"/>
      <c r="M132" s="342"/>
      <c r="N132" s="335"/>
      <c r="O132" s="1625"/>
      <c r="P132" s="1625"/>
      <c r="AH132" s="1632">
        <v>0</v>
      </c>
    </row>
    <row s="1636" customFormat="1" customHeight="1" ht="0.75" hidden="1">
      <c r="A133" s="1781"/>
      <c r="B133" s="1781"/>
      <c r="C133" s="370" t="s">
        <v>1156</v>
      </c>
      <c r="D133" s="2463"/>
      <c r="E133" s="2205"/>
      <c r="F133" s="2384"/>
      <c r="G133" s="401"/>
      <c r="H133" s="1501"/>
      <c r="I133" s="652"/>
      <c r="J133" s="572"/>
      <c r="K133" s="1501"/>
      <c r="L133" s="215"/>
      <c r="M133" s="342"/>
      <c r="N133" s="335"/>
      <c r="O133" s="1625"/>
      <c r="P133" s="1625"/>
      <c r="AH133" s="1632">
        <v>0</v>
      </c>
    </row>
    <row s="1636" customFormat="1" customHeight="1" ht="18.75" hidden="1">
      <c r="A134" s="1781" t="s">
        <v>247</v>
      </c>
      <c r="B134" s="1781" t="s">
        <v>248</v>
      </c>
      <c r="C134" s="370"/>
      <c r="D134" s="2463"/>
      <c r="E134" s="2205"/>
      <c r="F134" s="238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8" t="str">
        <f>INDEX(PT_DIFFERENTIATION_NTAR,MATCH(B134,PT_DIFFERENTIATION_NTAR_ID,0))</f>
        <v/>
      </c>
      <c r="H134" s="1863"/>
      <c r="I134" s="1740"/>
      <c r="J134" s="1774"/>
      <c r="K134" s="1779"/>
      <c r="L134" s="1863" t="s">
        <v>308</v>
      </c>
      <c r="M134" s="342"/>
      <c r="N134" s="335"/>
      <c r="O134" s="1625"/>
      <c r="P134" s="1625"/>
      <c r="AH134" s="1632">
        <v>0</v>
      </c>
    </row>
    <row s="1636" customFormat="1" customHeight="1" ht="18.75" hidden="1">
      <c r="A135" s="1781"/>
      <c r="B135" s="1781"/>
      <c r="C135" s="370" t="s">
        <v>1147</v>
      </c>
      <c r="D135" s="2463"/>
      <c r="E135" s="2205"/>
      <c r="F135" s="2384"/>
      <c r="G135" s="2428"/>
      <c r="H135" s="1501"/>
      <c r="I135" s="652" t="s">
        <v>1146</v>
      </c>
      <c r="J135" s="572"/>
      <c r="K135" s="1501"/>
      <c r="L135" s="215"/>
      <c r="M135" s="342"/>
      <c r="N135" s="335"/>
      <c r="O135" s="1625"/>
      <c r="P135" s="1625"/>
      <c r="AH135" s="1632">
        <v>0</v>
      </c>
    </row>
    <row s="1636" customFormat="1" customHeight="1" ht="0.75" hidden="1">
      <c r="A136" s="1781"/>
      <c r="B136" s="1781"/>
      <c r="C136" s="370" t="s">
        <v>1156</v>
      </c>
      <c r="D136" s="2463"/>
      <c r="E136" s="2205"/>
      <c r="F136" s="2384"/>
      <c r="G136" s="401"/>
      <c r="H136" s="1501"/>
      <c r="I136" s="652"/>
      <c r="J136" s="572"/>
      <c r="K136" s="1501"/>
      <c r="L136" s="215"/>
      <c r="M136" s="342"/>
      <c r="N136" s="335"/>
      <c r="O136" s="1625"/>
      <c r="P136" s="1625"/>
      <c r="AH136" s="1632">
        <v>0</v>
      </c>
    </row>
    <row s="1636" customFormat="1" customHeight="1" ht="18.75" hidden="1">
      <c r="A137" s="1781" t="s">
        <v>252</v>
      </c>
      <c r="B137" s="1781" t="s">
        <v>253</v>
      </c>
      <c r="C137" s="370"/>
      <c r="D137" s="2463"/>
      <c r="E137" s="2205"/>
      <c r="F137" s="2384" t="str">
        <f>INDEX(PT_DIFFERENTIATION_VTAR,MATCH(A137,PT_DIFFERENTIATION_VTAR_ID,0))</f>
        <v>Тариф на горячую воду (горячее водоснабжение)</v>
      </c>
      <c r="G137" s="2428" t="str">
        <f>INDEX(PT_DIFFERENTIATION_NTAR,MATCH(B137,PT_DIFFERENTIATION_NTAR_ID,0))</f>
        <v/>
      </c>
      <c r="H137" s="1863"/>
      <c r="I137" s="1740"/>
      <c r="J137" s="1774"/>
      <c r="K137" s="1779"/>
      <c r="L137" s="1863" t="s">
        <v>308</v>
      </c>
      <c r="M137" s="342"/>
      <c r="N137" s="335"/>
      <c r="O137" s="1625"/>
      <c r="P137" s="1625"/>
      <c r="AH137" s="1632">
        <v>0</v>
      </c>
    </row>
    <row s="1636" customFormat="1" customHeight="1" ht="18.75" hidden="1">
      <c r="A138" s="1781"/>
      <c r="B138" s="1781"/>
      <c r="C138" s="370" t="s">
        <v>1147</v>
      </c>
      <c r="D138" s="2463"/>
      <c r="E138" s="2205"/>
      <c r="F138" s="2384"/>
      <c r="G138" s="2428"/>
      <c r="H138" s="1501"/>
      <c r="I138" s="652" t="s">
        <v>1146</v>
      </c>
      <c r="J138" s="572"/>
      <c r="K138" s="1501"/>
      <c r="L138" s="215"/>
      <c r="M138" s="342"/>
      <c r="N138" s="335"/>
      <c r="O138" s="1625"/>
      <c r="P138" s="1625"/>
      <c r="AH138" s="1632">
        <v>0</v>
      </c>
    </row>
    <row s="1636" customFormat="1" customHeight="1" ht="0.75" hidden="1">
      <c r="A139" s="1781"/>
      <c r="B139" s="1781"/>
      <c r="C139" s="370" t="s">
        <v>1156</v>
      </c>
      <c r="D139" s="2463"/>
      <c r="E139" s="2205"/>
      <c r="F139" s="2384"/>
      <c r="G139" s="401"/>
      <c r="H139" s="1501"/>
      <c r="I139" s="652"/>
      <c r="J139" s="572"/>
      <c r="K139" s="1501"/>
      <c r="L139" s="215"/>
      <c r="M139" s="342"/>
      <c r="N139" s="335"/>
      <c r="O139" s="1625"/>
      <c r="P139" s="1625"/>
      <c r="AH139" s="1632">
        <v>0</v>
      </c>
    </row>
    <row s="1636" customFormat="1" customHeight="1" ht="18.75" hidden="1">
      <c r="A140" s="1781" t="s">
        <v>257</v>
      </c>
      <c r="B140" s="1781" t="s">
        <v>258</v>
      </c>
      <c r="C140" s="370"/>
      <c r="D140" s="2463"/>
      <c r="E140" s="2205"/>
      <c r="F140" s="2384" t="str">
        <f>INDEX(PT_DIFFERENTIATION_VTAR,MATCH(A140,PT_DIFFERENTIATION_VTAR_ID,0))</f>
        <v>Тариф на транспортировку горячей воды</v>
      </c>
      <c r="G140" s="2428" t="str">
        <f>INDEX(PT_DIFFERENTIATION_NTAR,MATCH(B140,PT_DIFFERENTIATION_NTAR_ID,0))</f>
        <v/>
      </c>
      <c r="H140" s="1863"/>
      <c r="I140" s="1740"/>
      <c r="J140" s="1774"/>
      <c r="K140" s="1779"/>
      <c r="L140" s="1863" t="s">
        <v>308</v>
      </c>
      <c r="M140" s="342"/>
      <c r="N140" s="335"/>
      <c r="O140" s="1625"/>
      <c r="P140" s="1625"/>
      <c r="AH140" s="1632">
        <v>0</v>
      </c>
    </row>
    <row s="1636" customFormat="1" customHeight="1" ht="18.75" hidden="1">
      <c r="A141" s="1781"/>
      <c r="B141" s="1781"/>
      <c r="C141" s="370" t="s">
        <v>1147</v>
      </c>
      <c r="D141" s="2463"/>
      <c r="E141" s="2205"/>
      <c r="F141" s="2384"/>
      <c r="G141" s="2428"/>
      <c r="H141" s="1501"/>
      <c r="I141" s="652" t="s">
        <v>1146</v>
      </c>
      <c r="J141" s="572"/>
      <c r="K141" s="1501"/>
      <c r="L141" s="215"/>
      <c r="M141" s="342"/>
      <c r="N141" s="335"/>
      <c r="O141" s="1625"/>
      <c r="P141" s="1625"/>
      <c r="AH141" s="1632">
        <v>0</v>
      </c>
    </row>
    <row s="1636" customFormat="1" customHeight="1" ht="0.75" hidden="1">
      <c r="A142" s="1781"/>
      <c r="B142" s="1781"/>
      <c r="C142" s="370" t="s">
        <v>1156</v>
      </c>
      <c r="D142" s="2463"/>
      <c r="E142" s="2205"/>
      <c r="F142" s="2384"/>
      <c r="G142" s="401"/>
      <c r="H142" s="1501"/>
      <c r="I142" s="652"/>
      <c r="J142" s="572"/>
      <c r="K142" s="1501"/>
      <c r="L142" s="215"/>
      <c r="M142" s="342"/>
      <c r="N142" s="335"/>
      <c r="O142" s="1625"/>
      <c r="P142" s="1625"/>
      <c r="AH142" s="1632">
        <v>0</v>
      </c>
    </row>
    <row s="1636" customFormat="1" customHeight="1" ht="18.75" hidden="1">
      <c r="A143" s="1781" t="s">
        <v>262</v>
      </c>
      <c r="B143" s="1781" t="s">
        <v>263</v>
      </c>
      <c r="C143" s="370"/>
      <c r="D143" s="2463"/>
      <c r="E143" s="2205"/>
      <c r="F143" s="2384"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8" t="str">
        <f>INDEX(PT_DIFFERENTIATION_NTAR,MATCH(B143,PT_DIFFERENTIATION_NTAR_ID,0))</f>
        <v/>
      </c>
      <c r="H143" s="1863"/>
      <c r="I143" s="1740"/>
      <c r="J143" s="1774"/>
      <c r="K143" s="1779"/>
      <c r="L143" s="1863" t="s">
        <v>308</v>
      </c>
      <c r="M143" s="342"/>
      <c r="N143" s="335"/>
      <c r="O143" s="1625"/>
      <c r="P143" s="1625"/>
      <c r="AH143" s="1632">
        <v>0</v>
      </c>
    </row>
    <row s="1636" customFormat="1" customHeight="1" ht="18.75" hidden="1">
      <c r="A144" s="1781"/>
      <c r="B144" s="1781"/>
      <c r="C144" s="370" t="s">
        <v>1147</v>
      </c>
      <c r="D144" s="2463"/>
      <c r="E144" s="2205"/>
      <c r="F144" s="2384"/>
      <c r="G144" s="2428"/>
      <c r="H144" s="1501"/>
      <c r="I144" s="652" t="s">
        <v>1146</v>
      </c>
      <c r="J144" s="572"/>
      <c r="K144" s="1501"/>
      <c r="L144" s="215"/>
      <c r="M144" s="342"/>
      <c r="N144" s="335"/>
      <c r="O144" s="1625"/>
      <c r="P144" s="1625"/>
      <c r="AH144" s="1632">
        <v>0</v>
      </c>
    </row>
    <row s="1636" customFormat="1" customHeight="1" ht="0.75" hidden="1">
      <c r="A145" s="1781"/>
      <c r="B145" s="1781"/>
      <c r="C145" s="370" t="s">
        <v>1156</v>
      </c>
      <c r="D145" s="2463"/>
      <c r="E145" s="2205"/>
      <c r="F145" s="2384"/>
      <c r="G145" s="401"/>
      <c r="H145" s="1501"/>
      <c r="I145" s="652"/>
      <c r="J145" s="572"/>
      <c r="K145" s="1501"/>
      <c r="L145" s="215"/>
      <c r="M145" s="342"/>
      <c r="N145" s="335"/>
      <c r="O145" s="1625"/>
      <c r="P145" s="1625"/>
      <c r="AH145" s="1632">
        <v>0</v>
      </c>
    </row>
    <row s="1636" customFormat="1" customHeight="1" ht="18.75" hidden="1">
      <c r="A146" s="1781" t="s">
        <v>267</v>
      </c>
      <c r="B146" s="1781" t="s">
        <v>268</v>
      </c>
      <c r="C146" s="370"/>
      <c r="D146" s="2463"/>
      <c r="E146" s="2205"/>
      <c r="F146" s="2384" t="str">
        <f>INDEX(PT_DIFFERENTIATION_VTAR,MATCH(A146,PT_DIFFERENTIATION_VTAR_ID,0))</f>
        <v>Тариф на водоотведение</v>
      </c>
      <c r="G146" s="2428" t="str">
        <f>INDEX(PT_DIFFERENTIATION_NTAR,MATCH(B146,PT_DIFFERENTIATION_NTAR_ID,0))</f>
        <v/>
      </c>
      <c r="H146" s="1863"/>
      <c r="I146" s="1740"/>
      <c r="J146" s="1774"/>
      <c r="K146" s="1779"/>
      <c r="L146" s="1863" t="s">
        <v>308</v>
      </c>
      <c r="M146" s="342"/>
      <c r="N146" s="335"/>
      <c r="O146" s="1625"/>
      <c r="P146" s="1625"/>
      <c r="AH146" s="1632">
        <v>0</v>
      </c>
    </row>
    <row s="1636" customFormat="1" customHeight="1" ht="18.75" hidden="1">
      <c r="A147" s="1781"/>
      <c r="B147" s="1781"/>
      <c r="C147" s="370" t="s">
        <v>1147</v>
      </c>
      <c r="D147" s="2463"/>
      <c r="E147" s="2205"/>
      <c r="F147" s="2384"/>
      <c r="G147" s="2428"/>
      <c r="H147" s="1501"/>
      <c r="I147" s="652" t="s">
        <v>1146</v>
      </c>
      <c r="J147" s="572"/>
      <c r="K147" s="1501"/>
      <c r="L147" s="215"/>
      <c r="M147" s="342"/>
      <c r="N147" s="335"/>
      <c r="O147" s="1625"/>
      <c r="P147" s="1625"/>
      <c r="AH147" s="1632">
        <v>0</v>
      </c>
    </row>
    <row s="1636" customFormat="1" customHeight="1" ht="0.75" hidden="1">
      <c r="A148" s="1781"/>
      <c r="B148" s="1781"/>
      <c r="C148" s="370" t="s">
        <v>1156</v>
      </c>
      <c r="D148" s="2463"/>
      <c r="E148" s="2205"/>
      <c r="F148" s="2384"/>
      <c r="G148" s="401"/>
      <c r="H148" s="1501"/>
      <c r="I148" s="652"/>
      <c r="J148" s="572"/>
      <c r="K148" s="1501"/>
      <c r="L148" s="215"/>
      <c r="M148" s="342"/>
      <c r="N148" s="335"/>
      <c r="O148" s="1625"/>
      <c r="P148" s="1625"/>
      <c r="AH148" s="1632">
        <v>0</v>
      </c>
    </row>
    <row s="1636" customFormat="1" customHeight="1" ht="18.75" hidden="1">
      <c r="A149" s="1781" t="s">
        <v>272</v>
      </c>
      <c r="B149" s="1781" t="s">
        <v>273</v>
      </c>
      <c r="C149" s="370"/>
      <c r="D149" s="2463"/>
      <c r="E149" s="2205"/>
      <c r="F149" s="2384" t="str">
        <f>INDEX(PT_DIFFERENTIATION_VTAR,MATCH(A149,PT_DIFFERENTIATION_VTAR_ID,0))</f>
        <v>Тариф на транспортировку сточных вод</v>
      </c>
      <c r="G149" s="2428" t="str">
        <f>INDEX(PT_DIFFERENTIATION_NTAR,MATCH(B149,PT_DIFFERENTIATION_NTAR_ID,0))</f>
        <v/>
      </c>
      <c r="H149" s="1863"/>
      <c r="I149" s="1740"/>
      <c r="J149" s="1774"/>
      <c r="K149" s="1779"/>
      <c r="L149" s="1863" t="s">
        <v>308</v>
      </c>
      <c r="M149" s="342"/>
      <c r="N149" s="335"/>
      <c r="O149" s="1625"/>
      <c r="P149" s="1625"/>
      <c r="AH149" s="1632">
        <v>0</v>
      </c>
    </row>
    <row s="1636" customFormat="1" customHeight="1" ht="18.75" hidden="1">
      <c r="A150" s="1781"/>
      <c r="B150" s="1781"/>
      <c r="C150" s="370" t="s">
        <v>1147</v>
      </c>
      <c r="D150" s="2463"/>
      <c r="E150" s="2205"/>
      <c r="F150" s="2384"/>
      <c r="G150" s="2428"/>
      <c r="H150" s="1501"/>
      <c r="I150" s="652" t="s">
        <v>1146</v>
      </c>
      <c r="J150" s="572"/>
      <c r="K150" s="1501"/>
      <c r="L150" s="215"/>
      <c r="M150" s="342"/>
      <c r="N150" s="335"/>
      <c r="O150" s="1625"/>
      <c r="P150" s="1625"/>
      <c r="AH150" s="1632">
        <v>0</v>
      </c>
    </row>
    <row s="1636" customFormat="1" customHeight="1" ht="0.75" hidden="1">
      <c r="A151" s="1781"/>
      <c r="B151" s="1781"/>
      <c r="C151" s="370" t="s">
        <v>1156</v>
      </c>
      <c r="D151" s="2463"/>
      <c r="E151" s="2205"/>
      <c r="F151" s="2384"/>
      <c r="G151" s="401"/>
      <c r="H151" s="1501"/>
      <c r="I151" s="652"/>
      <c r="J151" s="572"/>
      <c r="K151" s="1501"/>
      <c r="L151" s="215"/>
      <c r="M151" s="342"/>
      <c r="N151" s="335"/>
      <c r="O151" s="1625"/>
      <c r="P151" s="1625"/>
      <c r="AH151" s="1632">
        <v>0</v>
      </c>
    </row>
    <row s="1636" customFormat="1" customHeight="1" ht="18.75" hidden="1">
      <c r="A152" s="1781" t="s">
        <v>277</v>
      </c>
      <c r="B152" s="1781" t="s">
        <v>278</v>
      </c>
      <c r="C152" s="370"/>
      <c r="D152" s="2463"/>
      <c r="E152" s="2205"/>
      <c r="F152" s="2384" t="str">
        <f>INDEX(PT_DIFFERENTIATION_VTAR,MATCH(A152,PT_DIFFERENTIATION_VTAR_ID,0))</f>
        <v>Тариф на подключение (технологическое присоединение) к централизованной системе водоотведения</v>
      </c>
      <c r="G152" s="2428" t="str">
        <f>INDEX(PT_DIFFERENTIATION_NTAR,MATCH(B152,PT_DIFFERENTIATION_NTAR_ID,0))</f>
        <v/>
      </c>
      <c r="H152" s="1863"/>
      <c r="I152" s="1740"/>
      <c r="J152" s="1774"/>
      <c r="K152" s="1779"/>
      <c r="L152" s="1863" t="s">
        <v>308</v>
      </c>
      <c r="M152" s="342"/>
      <c r="N152" s="335"/>
      <c r="O152" s="1625"/>
      <c r="P152" s="1625"/>
      <c r="AH152" s="1632">
        <v>0</v>
      </c>
    </row>
    <row s="1636" customFormat="1" customHeight="1" ht="18.75" hidden="1">
      <c r="A153" s="1781"/>
      <c r="B153" s="1781"/>
      <c r="C153" s="370" t="s">
        <v>1147</v>
      </c>
      <c r="D153" s="2463"/>
      <c r="E153" s="2205"/>
      <c r="F153" s="2384"/>
      <c r="G153" s="2428"/>
      <c r="H153" s="1501"/>
      <c r="I153" s="652" t="s">
        <v>1146</v>
      </c>
      <c r="J153" s="572"/>
      <c r="K153" s="1501"/>
      <c r="L153" s="215"/>
      <c r="M153" s="342"/>
      <c r="N153" s="335"/>
      <c r="O153" s="1625"/>
      <c r="P153" s="1625"/>
      <c r="AH153" s="1632">
        <v>0</v>
      </c>
    </row>
    <row s="1636" customFormat="1" customHeight="1" ht="1.05">
      <c r="A154" s="1781"/>
      <c r="B154" s="1781"/>
      <c r="C154" s="370" t="s">
        <v>1156</v>
      </c>
      <c r="D154" s="2463"/>
      <c r="E154" s="2205"/>
      <c r="F154" s="2384"/>
      <c r="G154" s="401"/>
      <c r="H154" s="1501"/>
      <c r="I154" s="652"/>
      <c r="J154" s="572"/>
      <c r="K154" s="1501"/>
      <c r="L154" s="215"/>
      <c r="M154" s="342"/>
      <c r="N154" s="335"/>
      <c r="O154" s="1625"/>
      <c r="P154" s="1625"/>
      <c r="AH154" s="1632">
        <v>1</v>
      </c>
    </row>
    <row customHeight="1" ht="19.95">
      <c r="A155" s="1781"/>
      <c r="B155" s="1781"/>
      <c r="D155" s="377"/>
      <c r="E155" s="148" t="s">
        <v>90</v>
      </c>
      <c r="F155"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5" s="2461"/>
      <c r="H155" s="2461"/>
      <c r="I155" s="2461"/>
      <c r="J155" s="2461"/>
      <c r="K155" s="2461"/>
      <c r="L155" s="2461"/>
      <c r="M155" s="298"/>
      <c r="N155" s="335"/>
      <c r="AH155" s="375">
        <v>19</v>
      </c>
    </row>
    <row s="1636" customFormat="1" customHeight="1" ht="60.75" hidden="1">
      <c r="A156" s="1781" t="s">
        <v>155</v>
      </c>
      <c r="B156" s="1781" t="s">
        <v>156</v>
      </c>
      <c r="C156" s="370"/>
      <c r="D156" s="2463"/>
      <c r="E156" s="2205"/>
      <c r="F156" s="238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8" t="str">
        <f>INDEX(PT_DIFFERENTIATION_NTAR,MATCH(B156,PT_DIFFERENTIATION_NTAR_ID,0))</f>
        <v/>
      </c>
      <c r="H156" s="1863"/>
      <c r="I156" s="1740"/>
      <c r="J156" s="1774"/>
      <c r="K156" s="1779"/>
      <c r="L156" s="1863" t="s">
        <v>308</v>
      </c>
      <c r="M15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335"/>
      <c r="O156" s="1625"/>
      <c r="P156" s="1625"/>
      <c r="AH156" s="1632">
        <v>0</v>
      </c>
    </row>
    <row s="1636" customFormat="1" customHeight="1" ht="18.75" hidden="1">
      <c r="A157" s="1781"/>
      <c r="B157" s="1781"/>
      <c r="C157" s="370" t="s">
        <v>1147</v>
      </c>
      <c r="D157" s="2463"/>
      <c r="E157" s="2205"/>
      <c r="F157" s="2384"/>
      <c r="G157" s="2428"/>
      <c r="H157" s="1501"/>
      <c r="I157" s="652" t="s">
        <v>1146</v>
      </c>
      <c r="J157" s="572"/>
      <c r="K157" s="1501"/>
      <c r="L157" s="215"/>
      <c r="M157" s="2171"/>
      <c r="N157" s="335"/>
      <c r="O157" s="1625"/>
      <c r="P157" s="1625"/>
      <c r="AH157" s="1632">
        <v>0</v>
      </c>
    </row>
    <row s="1636" customFormat="1" customHeight="1" ht="0.75" hidden="1">
      <c r="A158" s="1781"/>
      <c r="B158" s="1781"/>
      <c r="C158" s="370" t="s">
        <v>1156</v>
      </c>
      <c r="D158" s="2463"/>
      <c r="E158" s="2205"/>
      <c r="F158" s="2384"/>
      <c r="G158" s="401"/>
      <c r="H158" s="1501"/>
      <c r="I158" s="652"/>
      <c r="J158" s="572"/>
      <c r="K158" s="1501"/>
      <c r="L158" s="215"/>
      <c r="M158" s="2171"/>
      <c r="N158" s="335"/>
      <c r="O158" s="1625"/>
      <c r="P158" s="1625"/>
      <c r="AH158" s="1632">
        <v>0</v>
      </c>
    </row>
    <row s="1636" customFormat="1" customHeight="1" ht="45" hidden="1">
      <c r="A159" s="1781" t="s">
        <v>160</v>
      </c>
      <c r="B159" s="1781" t="s">
        <v>161</v>
      </c>
      <c r="C159" s="370"/>
      <c r="D159" s="2463"/>
      <c r="E159" s="2205"/>
      <c r="F159" s="2384" t="str">
        <f>INDEX(PT_DIFFERENTIATION_VTAR,MATCH(A159,PT_DIFFERENTIATION_VTAR_ID,0))</f>
        <v/>
      </c>
      <c r="G159" s="2428" t="str">
        <f>INDEX(PT_DIFFERENTIATION_NTAR,MATCH(B159,PT_DIFFERENTIATION_NTAR_ID,0))</f>
        <v/>
      </c>
      <c r="H159" s="1863"/>
      <c r="I159" s="1740"/>
      <c r="J159" s="1774"/>
      <c r="K159" s="1779"/>
      <c r="L159" s="1863" t="s">
        <v>308</v>
      </c>
      <c r="M159" s="2172"/>
      <c r="N159" s="335"/>
      <c r="O159" s="1625"/>
      <c r="P159" s="1625"/>
      <c r="AH159" s="1632">
        <v>0</v>
      </c>
    </row>
    <row s="1636" customFormat="1" customHeight="1" ht="18.75" hidden="1">
      <c r="A160" s="1781"/>
      <c r="B160" s="1781"/>
      <c r="C160" s="370" t="s">
        <v>1147</v>
      </c>
      <c r="D160" s="2463"/>
      <c r="E160" s="2205"/>
      <c r="F160" s="2384"/>
      <c r="G160" s="2428"/>
      <c r="H160" s="1501"/>
      <c r="I160" s="652" t="s">
        <v>1146</v>
      </c>
      <c r="J160" s="572"/>
      <c r="K160" s="1501"/>
      <c r="L160" s="215"/>
      <c r="M160" s="1862"/>
      <c r="N160" s="335"/>
      <c r="O160" s="1625"/>
      <c r="P160" s="1625"/>
      <c r="AH160" s="1632">
        <v>0</v>
      </c>
    </row>
    <row s="1636" customFormat="1" customHeight="1" ht="0.75" hidden="1">
      <c r="A161" s="1781"/>
      <c r="B161" s="1781"/>
      <c r="C161" s="370" t="s">
        <v>1156</v>
      </c>
      <c r="D161" s="2463"/>
      <c r="E161" s="2205"/>
      <c r="F161" s="2384"/>
      <c r="G161" s="401"/>
      <c r="H161" s="1501"/>
      <c r="I161" s="652"/>
      <c r="J161" s="572"/>
      <c r="K161" s="1501"/>
      <c r="L161" s="215"/>
      <c r="M161" s="342"/>
      <c r="N161" s="335"/>
      <c r="O161" s="1625"/>
      <c r="P161" s="1625"/>
      <c r="AH161" s="1632">
        <v>0</v>
      </c>
    </row>
    <row s="1636" customFormat="1" customHeight="1" ht="45" hidden="1">
      <c r="A162" s="1781" t="s">
        <v>167</v>
      </c>
      <c r="B162" s="1781" t="s">
        <v>168</v>
      </c>
      <c r="C162" s="370"/>
      <c r="D162" s="2463"/>
      <c r="E162" s="2205"/>
      <c r="F162" s="2384"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28" t="str">
        <f>INDEX(PT_DIFFERENTIATION_NTAR,MATCH(B162,PT_DIFFERENTIATION_NTAR_ID,0))</f>
        <v/>
      </c>
      <c r="H162" s="1863"/>
      <c r="I162" s="1740"/>
      <c r="J162" s="1774"/>
      <c r="K162" s="1779"/>
      <c r="L162" s="1863" t="s">
        <v>308</v>
      </c>
      <c r="M162" s="342"/>
      <c r="N162" s="335"/>
      <c r="O162" s="1625"/>
      <c r="P162" s="1625"/>
      <c r="AH162" s="1632">
        <v>0</v>
      </c>
    </row>
    <row s="1636" customFormat="1" customHeight="1" ht="18.75" hidden="1">
      <c r="A163" s="1781"/>
      <c r="B163" s="1781"/>
      <c r="C163" s="370" t="s">
        <v>1147</v>
      </c>
      <c r="D163" s="2463"/>
      <c r="E163" s="2205"/>
      <c r="F163" s="2384"/>
      <c r="G163" s="2428"/>
      <c r="H163" s="1501"/>
      <c r="I163" s="652" t="s">
        <v>1146</v>
      </c>
      <c r="J163" s="572"/>
      <c r="K163" s="1501"/>
      <c r="L163" s="215"/>
      <c r="M163" s="342"/>
      <c r="N163" s="335"/>
      <c r="O163" s="1625"/>
      <c r="P163" s="1625"/>
      <c r="AH163" s="1632">
        <v>0</v>
      </c>
    </row>
    <row s="1636" customFormat="1" customHeight="1" ht="0.75" hidden="1">
      <c r="A164" s="1781"/>
      <c r="B164" s="1781"/>
      <c r="C164" s="370" t="s">
        <v>1156</v>
      </c>
      <c r="D164" s="2463"/>
      <c r="E164" s="2205"/>
      <c r="F164" s="2384"/>
      <c r="G164" s="401"/>
      <c r="H164" s="1501"/>
      <c r="I164" s="652"/>
      <c r="J164" s="572"/>
      <c r="K164" s="1501"/>
      <c r="L164" s="215"/>
      <c r="M164" s="342"/>
      <c r="N164" s="335"/>
      <c r="O164" s="1625"/>
      <c r="P164" s="1625"/>
      <c r="AH164" s="1632">
        <v>0</v>
      </c>
    </row>
    <row s="1636" customFormat="1" customHeight="1" ht="45" hidden="1">
      <c r="A165" s="1781" t="s">
        <v>173</v>
      </c>
      <c r="B165" s="1781" t="s">
        <v>174</v>
      </c>
      <c r="C165" s="370"/>
      <c r="D165" s="2463"/>
      <c r="E165" s="2205"/>
      <c r="F165" s="2384"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28" t="str">
        <f>INDEX(PT_DIFFERENTIATION_NTAR,MATCH(B165,PT_DIFFERENTIATION_NTAR_ID,0))</f>
        <v/>
      </c>
      <c r="H165" s="1863"/>
      <c r="I165" s="1740"/>
      <c r="J165" s="1774"/>
      <c r="K165" s="1779"/>
      <c r="L165" s="1863" t="s">
        <v>308</v>
      </c>
      <c r="M165" s="342"/>
      <c r="N165" s="335"/>
      <c r="O165" s="1625"/>
      <c r="P165" s="1625"/>
      <c r="AH165" s="1632">
        <v>0</v>
      </c>
    </row>
    <row s="1636" customFormat="1" customHeight="1" ht="18.75" hidden="1">
      <c r="A166" s="1781"/>
      <c r="B166" s="1781"/>
      <c r="C166" s="370" t="s">
        <v>1147</v>
      </c>
      <c r="D166" s="2463"/>
      <c r="E166" s="2205"/>
      <c r="F166" s="2384"/>
      <c r="G166" s="2428"/>
      <c r="H166" s="1501"/>
      <c r="I166" s="652" t="s">
        <v>1146</v>
      </c>
      <c r="J166" s="572"/>
      <c r="K166" s="1501"/>
      <c r="L166" s="215"/>
      <c r="M166" s="342"/>
      <c r="N166" s="335"/>
      <c r="O166" s="1625"/>
      <c r="P166" s="1625"/>
      <c r="AH166" s="1632">
        <v>0</v>
      </c>
    </row>
    <row s="1636" customFormat="1" customHeight="1" ht="0.75" hidden="1">
      <c r="A167" s="1781"/>
      <c r="B167" s="1781"/>
      <c r="C167" s="370" t="s">
        <v>1156</v>
      </c>
      <c r="D167" s="2463"/>
      <c r="E167" s="2205"/>
      <c r="F167" s="2384"/>
      <c r="G167" s="401"/>
      <c r="H167" s="1501"/>
      <c r="I167" s="652"/>
      <c r="J167" s="572"/>
      <c r="K167" s="1501"/>
      <c r="L167" s="215"/>
      <c r="M167" s="342"/>
      <c r="N167" s="335"/>
      <c r="O167" s="1625"/>
      <c r="P167" s="1625"/>
      <c r="AH167" s="1632">
        <v>0</v>
      </c>
    </row>
    <row s="1636" customFormat="1" customHeight="1" ht="18.75" hidden="1">
      <c r="A168" s="1781" t="s">
        <v>179</v>
      </c>
      <c r="B168" s="1781" t="s">
        <v>180</v>
      </c>
      <c r="C168" s="370"/>
      <c r="D168" s="2463"/>
      <c r="E168" s="2205"/>
      <c r="F168" s="2384" t="str">
        <f>INDEX(PT_DIFFERENTIATION_VTAR,MATCH(A168,PT_DIFFERENTIATION_VTAR_ID,0))</f>
        <v>Тарифы на услуги по передаче тепловой энергии</v>
      </c>
      <c r="G168" s="2428" t="str">
        <f>INDEX(PT_DIFFERENTIATION_NTAR,MATCH(B168,PT_DIFFERENTIATION_NTAR_ID,0))</f>
        <v/>
      </c>
      <c r="H168" s="1863"/>
      <c r="I168" s="1740"/>
      <c r="J168" s="1774"/>
      <c r="K168" s="1779"/>
      <c r="L168" s="1863" t="s">
        <v>308</v>
      </c>
      <c r="M168" s="342"/>
      <c r="N168" s="335"/>
      <c r="O168" s="1625"/>
      <c r="P168" s="1625"/>
      <c r="AH168" s="1632">
        <v>0</v>
      </c>
    </row>
    <row s="1636" customFormat="1" customHeight="1" ht="18.75" hidden="1">
      <c r="A169" s="1781"/>
      <c r="B169" s="1781"/>
      <c r="C169" s="370" t="s">
        <v>1147</v>
      </c>
      <c r="D169" s="2463"/>
      <c r="E169" s="2205"/>
      <c r="F169" s="2384"/>
      <c r="G169" s="2428"/>
      <c r="H169" s="1501"/>
      <c r="I169" s="652" t="s">
        <v>1146</v>
      </c>
      <c r="J169" s="572"/>
      <c r="K169" s="1501"/>
      <c r="L169" s="215"/>
      <c r="M169" s="342"/>
      <c r="N169" s="335"/>
      <c r="O169" s="1625"/>
      <c r="P169" s="1625"/>
      <c r="AH169" s="1632">
        <v>0</v>
      </c>
    </row>
    <row s="1636" customFormat="1" customHeight="1" ht="0.75" hidden="1">
      <c r="A170" s="1781"/>
      <c r="B170" s="1781"/>
      <c r="C170" s="370" t="s">
        <v>1156</v>
      </c>
      <c r="D170" s="2463"/>
      <c r="E170" s="2205"/>
      <c r="F170" s="2384"/>
      <c r="G170" s="401"/>
      <c r="H170" s="1501"/>
      <c r="I170" s="652"/>
      <c r="J170" s="572"/>
      <c r="K170" s="1501"/>
      <c r="L170" s="215"/>
      <c r="M170" s="342"/>
      <c r="N170" s="335"/>
      <c r="O170" s="1625"/>
      <c r="P170" s="1625"/>
      <c r="AH170" s="1632">
        <v>0</v>
      </c>
    </row>
    <row s="1636" customFormat="1" customHeight="1" ht="18.75" hidden="1">
      <c r="A171" s="1781" t="s">
        <v>185</v>
      </c>
      <c r="B171" s="1781" t="s">
        <v>186</v>
      </c>
      <c r="C171" s="370"/>
      <c r="D171" s="2463"/>
      <c r="E171" s="2205"/>
      <c r="F171" s="2384" t="str">
        <f>INDEX(PT_DIFFERENTIATION_VTAR,MATCH(A171,PT_DIFFERENTIATION_VTAR_ID,0))</f>
        <v>Тарифы на услуги по передаче теплоносителя</v>
      </c>
      <c r="G171" s="2428" t="str">
        <f>INDEX(PT_DIFFERENTIATION_NTAR,MATCH(B171,PT_DIFFERENTIATION_NTAR_ID,0))</f>
        <v/>
      </c>
      <c r="H171" s="1863"/>
      <c r="I171" s="1740"/>
      <c r="J171" s="1774"/>
      <c r="K171" s="1779"/>
      <c r="L171" s="1863" t="s">
        <v>308</v>
      </c>
      <c r="M171" s="342"/>
      <c r="N171" s="335"/>
      <c r="O171" s="1625"/>
      <c r="P171" s="1625"/>
      <c r="AH171" s="1632">
        <v>0</v>
      </c>
    </row>
    <row s="1636" customFormat="1" customHeight="1" ht="18.75" hidden="1">
      <c r="A172" s="1781"/>
      <c r="B172" s="1781"/>
      <c r="C172" s="370" t="s">
        <v>1147</v>
      </c>
      <c r="D172" s="2463"/>
      <c r="E172" s="2205"/>
      <c r="F172" s="2384"/>
      <c r="G172" s="2428"/>
      <c r="H172" s="1501"/>
      <c r="I172" s="652" t="s">
        <v>1146</v>
      </c>
      <c r="J172" s="572"/>
      <c r="K172" s="1501"/>
      <c r="L172" s="215"/>
      <c r="M172" s="342"/>
      <c r="N172" s="335"/>
      <c r="O172" s="1625"/>
      <c r="P172" s="1625"/>
      <c r="AH172" s="1632">
        <v>0</v>
      </c>
    </row>
    <row s="1636" customFormat="1" customHeight="1" ht="0.75" hidden="1">
      <c r="A173" s="1781"/>
      <c r="B173" s="1781"/>
      <c r="C173" s="370" t="s">
        <v>1156</v>
      </c>
      <c r="D173" s="2463"/>
      <c r="E173" s="2205"/>
      <c r="F173" s="2384"/>
      <c r="G173" s="401"/>
      <c r="H173" s="1501"/>
      <c r="I173" s="652"/>
      <c r="J173" s="572"/>
      <c r="K173" s="1501"/>
      <c r="L173" s="215"/>
      <c r="M173" s="342"/>
      <c r="N173" s="335"/>
      <c r="O173" s="1625"/>
      <c r="P173" s="1625"/>
      <c r="AH173" s="1632">
        <v>0</v>
      </c>
    </row>
    <row s="1636" customFormat="1" customHeight="1" ht="18.75" hidden="1">
      <c r="A174" s="1781" t="s">
        <v>191</v>
      </c>
      <c r="B174" s="1781" t="s">
        <v>192</v>
      </c>
      <c r="C174" s="370"/>
      <c r="D174" s="2463"/>
      <c r="E174" s="2205"/>
      <c r="F174" s="2384"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28" t="str">
        <f>INDEX(PT_DIFFERENTIATION_NTAR,MATCH(B174,PT_DIFFERENTIATION_NTAR_ID,0))</f>
        <v/>
      </c>
      <c r="H174" s="1863"/>
      <c r="I174" s="1740"/>
      <c r="J174" s="1774"/>
      <c r="K174" s="1779"/>
      <c r="L174" s="1863" t="s">
        <v>308</v>
      </c>
      <c r="M174" s="342"/>
      <c r="N174" s="335"/>
      <c r="O174" s="1625"/>
      <c r="P174" s="1625"/>
      <c r="AH174" s="1632">
        <v>0</v>
      </c>
    </row>
    <row s="1636" customFormat="1" customHeight="1" ht="18.75" hidden="1">
      <c r="A175" s="1781"/>
      <c r="B175" s="1781"/>
      <c r="C175" s="370" t="s">
        <v>1147</v>
      </c>
      <c r="D175" s="2463"/>
      <c r="E175" s="2205"/>
      <c r="F175" s="2384"/>
      <c r="G175" s="2428"/>
      <c r="H175" s="1501"/>
      <c r="I175" s="652" t="s">
        <v>1146</v>
      </c>
      <c r="J175" s="572"/>
      <c r="K175" s="1501"/>
      <c r="L175" s="215"/>
      <c r="M175" s="342"/>
      <c r="N175" s="335"/>
      <c r="O175" s="1625"/>
      <c r="P175" s="1625"/>
      <c r="AH175" s="1632">
        <v>0</v>
      </c>
    </row>
    <row s="1636" customFormat="1" customHeight="1" ht="0.75" hidden="1">
      <c r="A176" s="1781"/>
      <c r="B176" s="1781"/>
      <c r="C176" s="370" t="s">
        <v>1156</v>
      </c>
      <c r="D176" s="2463"/>
      <c r="E176" s="2205"/>
      <c r="F176" s="2384"/>
      <c r="G176" s="401"/>
      <c r="H176" s="1501"/>
      <c r="I176" s="652"/>
      <c r="J176" s="572"/>
      <c r="K176" s="1501"/>
      <c r="L176" s="215"/>
      <c r="M176" s="342"/>
      <c r="N176" s="335"/>
      <c r="O176" s="1625"/>
      <c r="P176" s="1625"/>
      <c r="AH176" s="1632">
        <v>0</v>
      </c>
    </row>
    <row s="1636" customFormat="1" customHeight="1" ht="18.75" hidden="1">
      <c r="A177" s="1781" t="s">
        <v>197</v>
      </c>
      <c r="B177" s="1781" t="s">
        <v>198</v>
      </c>
      <c r="C177" s="370"/>
      <c r="D177" s="2463"/>
      <c r="E177" s="2205"/>
      <c r="F177" s="2384" t="str">
        <f>INDEX(PT_DIFFERENTIATION_VTAR,MATCH(A177,PT_DIFFERENTIATION_VTAR_ID,0))</f>
        <v>Плата за подключение (технологическое присоединение) к системе теплоснабжения</v>
      </c>
      <c r="G177" s="2428" t="str">
        <f>INDEX(PT_DIFFERENTIATION_NTAR,MATCH(B177,PT_DIFFERENTIATION_NTAR_ID,0))</f>
        <v/>
      </c>
      <c r="H177" s="1863"/>
      <c r="I177" s="1740"/>
      <c r="J177" s="1774"/>
      <c r="K177" s="1779"/>
      <c r="L177" s="1863" t="s">
        <v>308</v>
      </c>
      <c r="M177" s="342"/>
      <c r="N177" s="335"/>
      <c r="O177" s="1625"/>
      <c r="P177" s="1625"/>
      <c r="AH177" s="1632">
        <v>0</v>
      </c>
    </row>
    <row s="1636" customFormat="1" customHeight="1" ht="18.75" hidden="1">
      <c r="A178" s="1781"/>
      <c r="B178" s="1781"/>
      <c r="C178" s="370" t="s">
        <v>1147</v>
      </c>
      <c r="D178" s="2463"/>
      <c r="E178" s="2205"/>
      <c r="F178" s="2384"/>
      <c r="G178" s="2428"/>
      <c r="H178" s="1501"/>
      <c r="I178" s="652" t="s">
        <v>1146</v>
      </c>
      <c r="J178" s="572"/>
      <c r="K178" s="1501"/>
      <c r="L178" s="215"/>
      <c r="M178" s="342"/>
      <c r="N178" s="335"/>
      <c r="O178" s="1625"/>
      <c r="P178" s="1625"/>
      <c r="AH178" s="1632">
        <v>0</v>
      </c>
    </row>
    <row s="1636" customFormat="1" customHeight="1" ht="0.75" hidden="1">
      <c r="A179" s="1781"/>
      <c r="B179" s="1781"/>
      <c r="C179" s="370" t="s">
        <v>1156</v>
      </c>
      <c r="D179" s="2463"/>
      <c r="E179" s="2205"/>
      <c r="F179" s="2384"/>
      <c r="G179" s="401"/>
      <c r="H179" s="1501"/>
      <c r="I179" s="652"/>
      <c r="J179" s="572"/>
      <c r="K179" s="1501"/>
      <c r="L179" s="215"/>
      <c r="M179" s="342"/>
      <c r="N179" s="335"/>
      <c r="O179" s="1625"/>
      <c r="P179" s="1625"/>
      <c r="AH179" s="1632">
        <v>0</v>
      </c>
    </row>
    <row s="1636" customFormat="1" customHeight="1" ht="18.75" hidden="1">
      <c r="A180" s="1781" t="s">
        <v>203</v>
      </c>
      <c r="B180" s="1781" t="s">
        <v>204</v>
      </c>
      <c r="C180" s="370"/>
      <c r="D180" s="2463"/>
      <c r="E180" s="2205"/>
      <c r="F180" s="2384" t="str">
        <f>INDEX(PT_DIFFERENTIATION_VTAR,MATCH(A180,PT_DIFFERENTIATION_VTAR_ID,0))</f>
        <v>Плата за подключение (технологическое присоединение) к системе теплоснабжения (индивидуальная)</v>
      </c>
      <c r="G180" s="2428" t="str">
        <f>INDEX(PT_DIFFERENTIATION_NTAR,MATCH(B180,PT_DIFFERENTIATION_NTAR_ID,0))</f>
        <v/>
      </c>
      <c r="H180" s="1990"/>
      <c r="I180" s="1740"/>
      <c r="J180" s="1774"/>
      <c r="K180" s="1779"/>
      <c r="L180" s="1990" t="s">
        <v>308</v>
      </c>
      <c r="M180" s="342"/>
      <c r="N180" s="335"/>
      <c r="O180" s="1625"/>
      <c r="P180" s="1625"/>
      <c r="AH180" s="1632">
        <v>0</v>
      </c>
    </row>
    <row s="1636" customFormat="1" customHeight="1" ht="18.75" hidden="1">
      <c r="A181" s="1781"/>
      <c r="B181" s="1781"/>
      <c r="C181" s="370" t="s">
        <v>1147</v>
      </c>
      <c r="D181" s="2463"/>
      <c r="E181" s="2205"/>
      <c r="F181" s="2384"/>
      <c r="G181" s="2428"/>
      <c r="H181" s="1501"/>
      <c r="I181" s="652" t="s">
        <v>1146</v>
      </c>
      <c r="J181" s="572"/>
      <c r="K181" s="1501"/>
      <c r="L181" s="215"/>
      <c r="M181" s="342"/>
      <c r="N181" s="335"/>
      <c r="O181" s="1625"/>
      <c r="P181" s="1625"/>
      <c r="AH181" s="1632">
        <v>0</v>
      </c>
    </row>
    <row s="1636" customFormat="1" customHeight="1" ht="0.75" hidden="1">
      <c r="A182" s="1781"/>
      <c r="B182" s="1781"/>
      <c r="C182" s="370" t="s">
        <v>1156</v>
      </c>
      <c r="D182" s="2463"/>
      <c r="E182" s="2205"/>
      <c r="F182" s="2384"/>
      <c r="G182" s="401"/>
      <c r="H182" s="1501"/>
      <c r="I182" s="652"/>
      <c r="J182" s="572"/>
      <c r="K182" s="1501"/>
      <c r="L182" s="215"/>
      <c r="M182" s="342"/>
      <c r="N182" s="335"/>
      <c r="O182" s="1625"/>
      <c r="P182" s="1625"/>
      <c r="AH182" s="1632">
        <v>0</v>
      </c>
    </row>
    <row s="1636" customFormat="1" customHeight="1" ht="18.75">
      <c r="A183" s="1781" t="s">
        <v>224</v>
      </c>
      <c r="B183" s="1781" t="s">
        <v>225</v>
      </c>
      <c r="C183" s="370"/>
      <c r="D183" s="2463"/>
      <c r="E183" s="2205"/>
      <c r="F183" s="2384" t="str">
        <f>INDEX(PT_DIFFERENTIATION_VTAR,MATCH(A183,PT_DIFFERENTIATION_VTAR_ID,0))</f>
        <v>Тариф на питьевую воду (питьевое водоснабжение)</v>
      </c>
      <c r="G183" s="2428" t="str">
        <f>INDEX(PT_DIFFERENTIATION_NTAR,MATCH(B183,PT_DIFFERENTIATION_NTAR_ID,0))</f>
        <v>Тариф на питьевую воду (питьевое водоснабжение)</v>
      </c>
      <c r="H183" s="1863"/>
      <c r="I183" s="1740">
        <v>46023</v>
      </c>
      <c r="J183" s="1774">
        <v>46387</v>
      </c>
      <c r="K183" s="1779">
        <v>347.94655</v>
      </c>
      <c r="L183" s="1863" t="s">
        <v>308</v>
      </c>
      <c r="M183" s="342"/>
      <c r="N183" s="335"/>
      <c r="O183" s="1625"/>
      <c r="P183" s="1625"/>
      <c r="AH183" s="1632">
        <v>0</v>
      </c>
    </row>
    <row s="1636" customFormat="1" customHeight="1" ht="56.25">
      <c r="A184" s="1824"/>
      <c r="B184" s="1824"/>
      <c r="C184" s="1688"/>
      <c r="D184" s="345"/>
      <c r="E184" s="1032"/>
      <c r="F184" s="1032"/>
      <c r="G184" s="1032"/>
      <c r="H184" s="2578" t="s">
        <v>488</v>
      </c>
      <c r="I184" s="1740">
        <v>46388</v>
      </c>
      <c r="J184" s="1774">
        <v>46752</v>
      </c>
      <c r="K184" s="1779">
        <v>347.94655</v>
      </c>
      <c r="L184" s="2272" t="s">
        <v>308</v>
      </c>
      <c r="M184" s="2319"/>
      <c r="N184" s="619"/>
      <c r="O184" s="1625"/>
      <c r="P184" s="1625"/>
      <c r="Q184" s="1636"/>
      <c r="R184" s="1636"/>
      <c r="S184" s="1636"/>
      <c r="T184" s="1636"/>
      <c r="U184" s="1636"/>
      <c r="V184" s="1636"/>
      <c r="W184" s="1636"/>
      <c r="X184" s="1636"/>
      <c r="Y184" s="1636"/>
      <c r="Z184" s="1636"/>
      <c r="AA184" s="1636"/>
      <c r="AB184" s="1636"/>
      <c r="AC184" s="1636"/>
      <c r="AD184" s="1636"/>
      <c r="AE184" s="1636"/>
      <c r="AF184" s="1636"/>
      <c r="AG184" s="1636"/>
      <c r="AH184" s="1636">
        <v>0</v>
      </c>
    </row>
    <row s="1636" customFormat="1" customHeight="1" ht="56.25">
      <c r="A185" s="1824"/>
      <c r="B185" s="1824"/>
      <c r="C185" s="1688"/>
      <c r="D185" s="345"/>
      <c r="E185" s="1032"/>
      <c r="F185" s="1032"/>
      <c r="G185" s="1032"/>
      <c r="H185" s="2578" t="s">
        <v>488</v>
      </c>
      <c r="I185" s="1740">
        <v>46753</v>
      </c>
      <c r="J185" s="1774">
        <v>47118</v>
      </c>
      <c r="K185" s="1779">
        <v>347.94655</v>
      </c>
      <c r="L185" s="2272" t="s">
        <v>308</v>
      </c>
      <c r="M185" s="2319"/>
      <c r="N185" s="619"/>
      <c r="O185" s="1625"/>
      <c r="P185" s="1625"/>
      <c r="Q185" s="1636"/>
      <c r="R185" s="1636"/>
      <c r="S185" s="1636"/>
      <c r="T185" s="1636"/>
      <c r="U185" s="1636"/>
      <c r="V185" s="1636"/>
      <c r="W185" s="1636"/>
      <c r="X185" s="1636"/>
      <c r="Y185" s="1636"/>
      <c r="Z185" s="1636"/>
      <c r="AA185" s="1636"/>
      <c r="AB185" s="1636"/>
      <c r="AC185" s="1636"/>
      <c r="AD185" s="1636"/>
      <c r="AE185" s="1636"/>
      <c r="AF185" s="1636"/>
      <c r="AG185" s="1636"/>
      <c r="AH185" s="1636">
        <v>0</v>
      </c>
    </row>
    <row s="1636" customFormat="1" customHeight="1" ht="56.25">
      <c r="A186" s="1824"/>
      <c r="B186" s="1824"/>
      <c r="C186" s="1688"/>
      <c r="D186" s="345"/>
      <c r="E186" s="1032"/>
      <c r="F186" s="1032"/>
      <c r="G186" s="1032"/>
      <c r="H186" s="2578" t="s">
        <v>488</v>
      </c>
      <c r="I186" s="1740">
        <v>47119</v>
      </c>
      <c r="J186" s="1774">
        <v>47483</v>
      </c>
      <c r="K186" s="1779">
        <v>347.94655</v>
      </c>
      <c r="L186" s="2272" t="s">
        <v>308</v>
      </c>
      <c r="M186" s="2319"/>
      <c r="N186" s="619"/>
      <c r="O186" s="1625"/>
      <c r="P186" s="1625"/>
      <c r="Q186" s="1636"/>
      <c r="R186" s="1636"/>
      <c r="S186" s="1636"/>
      <c r="T186" s="1636"/>
      <c r="U186" s="1636"/>
      <c r="V186" s="1636"/>
      <c r="W186" s="1636"/>
      <c r="X186" s="1636"/>
      <c r="Y186" s="1636"/>
      <c r="Z186" s="1636"/>
      <c r="AA186" s="1636"/>
      <c r="AB186" s="1636"/>
      <c r="AC186" s="1636"/>
      <c r="AD186" s="1636"/>
      <c r="AE186" s="1636"/>
      <c r="AF186" s="1636"/>
      <c r="AG186" s="1636"/>
      <c r="AH186" s="1636">
        <v>0</v>
      </c>
    </row>
    <row s="1636" customFormat="1" customHeight="1" ht="56.25">
      <c r="A187" s="1824"/>
      <c r="B187" s="1824"/>
      <c r="C187" s="1688"/>
      <c r="D187" s="345"/>
      <c r="E187" s="1032"/>
      <c r="F187" s="1032"/>
      <c r="G187" s="1032"/>
      <c r="H187" s="2578" t="s">
        <v>488</v>
      </c>
      <c r="I187" s="1740">
        <v>47484</v>
      </c>
      <c r="J187" s="1774">
        <v>47848</v>
      </c>
      <c r="K187" s="1779">
        <v>347.94655</v>
      </c>
      <c r="L187" s="2272" t="s">
        <v>308</v>
      </c>
      <c r="M187" s="2319"/>
      <c r="N187" s="619"/>
      <c r="O187" s="1625"/>
      <c r="P187" s="1625"/>
      <c r="Q187" s="1636"/>
      <c r="R187" s="1636"/>
      <c r="S187" s="1636"/>
      <c r="T187" s="1636"/>
      <c r="U187" s="1636"/>
      <c r="V187" s="1636"/>
      <c r="W187" s="1636"/>
      <c r="X187" s="1636"/>
      <c r="Y187" s="1636"/>
      <c r="Z187" s="1636"/>
      <c r="AA187" s="1636"/>
      <c r="AB187" s="1636"/>
      <c r="AC187" s="1636"/>
      <c r="AD187" s="1636"/>
      <c r="AE187" s="1636"/>
      <c r="AF187" s="1636"/>
      <c r="AG187" s="1636"/>
      <c r="AH187" s="1636">
        <v>0</v>
      </c>
    </row>
    <row s="1636" customFormat="1" customHeight="1" ht="18.75">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232</v>
      </c>
      <c r="B190" s="1781" t="s">
        <v>233</v>
      </c>
      <c r="C190" s="370"/>
      <c r="D190" s="2463"/>
      <c r="E190" s="2205"/>
      <c r="F190" s="2384" t="str">
        <f>INDEX(PT_DIFFERENTIATION_VTAR,MATCH(A190,PT_DIFFERENTIATION_VTAR_ID,0))</f>
        <v>Тариф на техническую воду</v>
      </c>
      <c r="G190" s="2428" t="str">
        <f>INDEX(PT_DIFFERENTIATION_NTAR,MATCH(B190,PT_DIFFERENTIATION_NTAR_ID,0))</f>
        <v/>
      </c>
      <c r="H190" s="1863"/>
      <c r="I190" s="1740"/>
      <c r="J190" s="1774"/>
      <c r="K190" s="1779"/>
      <c r="L190" s="1863" t="s">
        <v>308</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237</v>
      </c>
      <c r="B193" s="1781" t="s">
        <v>238</v>
      </c>
      <c r="C193" s="370"/>
      <c r="D193" s="2463"/>
      <c r="E193" s="2205"/>
      <c r="F193" s="2384" t="str">
        <f>INDEX(PT_DIFFERENTIATION_VTAR,MATCH(A193,PT_DIFFERENTIATION_VTAR_ID,0))</f>
        <v>Тариф на транспортировку воды</v>
      </c>
      <c r="G193" s="2428" t="str">
        <f>INDEX(PT_DIFFERENTIATION_NTAR,MATCH(B193,PT_DIFFERENTIATION_NTAR_ID,0))</f>
        <v/>
      </c>
      <c r="H193" s="1863"/>
      <c r="I193" s="1740"/>
      <c r="J193" s="1774"/>
      <c r="K193" s="1779"/>
      <c r="L193" s="1863" t="s">
        <v>308</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242</v>
      </c>
      <c r="B196" s="1781" t="s">
        <v>243</v>
      </c>
      <c r="C196" s="370"/>
      <c r="D196" s="2463"/>
      <c r="E196" s="2205"/>
      <c r="F196" s="2384" t="str">
        <f>INDEX(PT_DIFFERENTIATION_VTAR,MATCH(A196,PT_DIFFERENTIATION_VTAR_ID,0))</f>
        <v>Тариф на подвоз воды</v>
      </c>
      <c r="G196" s="2428" t="str">
        <f>INDEX(PT_DIFFERENTIATION_NTAR,MATCH(B196,PT_DIFFERENTIATION_NTAR_ID,0))</f>
        <v/>
      </c>
      <c r="H196" s="1863"/>
      <c r="I196" s="1740"/>
      <c r="J196" s="1774"/>
      <c r="K196" s="1779"/>
      <c r="L196" s="1863" t="s">
        <v>308</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247</v>
      </c>
      <c r="B199" s="1781" t="s">
        <v>248</v>
      </c>
      <c r="C199" s="370"/>
      <c r="D199" s="2463"/>
      <c r="E199" s="2205"/>
      <c r="F199" s="2384"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8" t="str">
        <f>INDEX(PT_DIFFERENTIATION_NTAR,MATCH(B199,PT_DIFFERENTIATION_NTAR_ID,0))</f>
        <v/>
      </c>
      <c r="H199" s="1863"/>
      <c r="I199" s="1740"/>
      <c r="J199" s="1774"/>
      <c r="K199" s="1779"/>
      <c r="L199" s="1863" t="s">
        <v>308</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252</v>
      </c>
      <c r="B202" s="1781" t="s">
        <v>253</v>
      </c>
      <c r="C202" s="370"/>
      <c r="D202" s="2463"/>
      <c r="E202" s="2205"/>
      <c r="F202" s="2384" t="str">
        <f>INDEX(PT_DIFFERENTIATION_VTAR,MATCH(A202,PT_DIFFERENTIATION_VTAR_ID,0))</f>
        <v>Тариф на горячую воду (горячее водоснабжение)</v>
      </c>
      <c r="G202" s="2428" t="str">
        <f>INDEX(PT_DIFFERENTIATION_NTAR,MATCH(B202,PT_DIFFERENTIATION_NTAR_ID,0))</f>
        <v/>
      </c>
      <c r="H202" s="1863"/>
      <c r="I202" s="1740"/>
      <c r="J202" s="1774"/>
      <c r="K202" s="1779"/>
      <c r="L202" s="1863" t="s">
        <v>308</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257</v>
      </c>
      <c r="B205" s="1781" t="s">
        <v>258</v>
      </c>
      <c r="C205" s="370"/>
      <c r="D205" s="2463"/>
      <c r="E205" s="2205"/>
      <c r="F205" s="2384" t="str">
        <f>INDEX(PT_DIFFERENTIATION_VTAR,MATCH(A205,PT_DIFFERENTIATION_VTAR_ID,0))</f>
        <v>Тариф на транспортировку горячей воды</v>
      </c>
      <c r="G205" s="2428" t="str">
        <f>INDEX(PT_DIFFERENTIATION_NTAR,MATCH(B205,PT_DIFFERENTIATION_NTAR_ID,0))</f>
        <v/>
      </c>
      <c r="H205" s="1863"/>
      <c r="I205" s="1740"/>
      <c r="J205" s="1774"/>
      <c r="K205" s="1779"/>
      <c r="L205" s="1863" t="s">
        <v>308</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0.75" hidden="1">
      <c r="A207" s="1781"/>
      <c r="B207" s="1781"/>
      <c r="C207" s="370" t="s">
        <v>1156</v>
      </c>
      <c r="D207" s="2463"/>
      <c r="E207" s="2205"/>
      <c r="F207" s="2384"/>
      <c r="G207" s="401"/>
      <c r="H207" s="1501"/>
      <c r="I207" s="652"/>
      <c r="J207" s="572"/>
      <c r="K207" s="1501"/>
      <c r="L207" s="215"/>
      <c r="M207" s="342"/>
      <c r="N207" s="335"/>
      <c r="O207" s="1625"/>
      <c r="P207" s="1625"/>
      <c r="AH207" s="1632">
        <v>0</v>
      </c>
    </row>
    <row s="1636" customFormat="1" customHeight="1" ht="18.75" hidden="1">
      <c r="A208" s="1781" t="s">
        <v>262</v>
      </c>
      <c r="B208" s="1781" t="s">
        <v>263</v>
      </c>
      <c r="C208" s="370"/>
      <c r="D208" s="2463"/>
      <c r="E208" s="2205"/>
      <c r="F208" s="2384"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8" t="str">
        <f>INDEX(PT_DIFFERENTIATION_NTAR,MATCH(B208,PT_DIFFERENTIATION_NTAR_ID,0))</f>
        <v/>
      </c>
      <c r="H208" s="1863"/>
      <c r="I208" s="1740"/>
      <c r="J208" s="1774"/>
      <c r="K208" s="1779"/>
      <c r="L208" s="1863" t="s">
        <v>308</v>
      </c>
      <c r="M208" s="342"/>
      <c r="N208" s="335"/>
      <c r="O208" s="1625"/>
      <c r="P208" s="1625"/>
      <c r="AH208" s="1632">
        <v>0</v>
      </c>
    </row>
    <row s="1636" customFormat="1" customHeight="1" ht="18.75" hidden="1">
      <c r="A209" s="1781"/>
      <c r="B209" s="1781"/>
      <c r="C209" s="370" t="s">
        <v>1147</v>
      </c>
      <c r="D209" s="2463"/>
      <c r="E209" s="2205"/>
      <c r="F209" s="2384"/>
      <c r="G209" s="2428"/>
      <c r="H209" s="1501"/>
      <c r="I209" s="652" t="s">
        <v>1146</v>
      </c>
      <c r="J209" s="572"/>
      <c r="K209" s="1501"/>
      <c r="L209" s="215"/>
      <c r="M209" s="342"/>
      <c r="N209" s="335"/>
      <c r="O209" s="1625"/>
      <c r="P209" s="1625"/>
      <c r="AH209" s="1632">
        <v>0</v>
      </c>
    </row>
    <row s="1636" customFormat="1" customHeight="1" ht="0.75" hidden="1">
      <c r="A210" s="1781"/>
      <c r="B210" s="1781"/>
      <c r="C210" s="370" t="s">
        <v>1156</v>
      </c>
      <c r="D210" s="2463"/>
      <c r="E210" s="2205"/>
      <c r="F210" s="2384"/>
      <c r="G210" s="401"/>
      <c r="H210" s="1501"/>
      <c r="I210" s="652"/>
      <c r="J210" s="572"/>
      <c r="K210" s="1501"/>
      <c r="L210" s="215"/>
      <c r="M210" s="342"/>
      <c r="N210" s="335"/>
      <c r="O210" s="1625"/>
      <c r="P210" s="1625"/>
      <c r="AH210" s="1632">
        <v>0</v>
      </c>
    </row>
    <row s="1636" customFormat="1" customHeight="1" ht="18.75" hidden="1">
      <c r="A211" s="1781" t="s">
        <v>267</v>
      </c>
      <c r="B211" s="1781" t="s">
        <v>268</v>
      </c>
      <c r="C211" s="370"/>
      <c r="D211" s="2463"/>
      <c r="E211" s="2205"/>
      <c r="F211" s="2384" t="str">
        <f>INDEX(PT_DIFFERENTIATION_VTAR,MATCH(A211,PT_DIFFERENTIATION_VTAR_ID,0))</f>
        <v>Тариф на водоотведение</v>
      </c>
      <c r="G211" s="2428" t="str">
        <f>INDEX(PT_DIFFERENTIATION_NTAR,MATCH(B211,PT_DIFFERENTIATION_NTAR_ID,0))</f>
        <v/>
      </c>
      <c r="H211" s="1863"/>
      <c r="I211" s="1740"/>
      <c r="J211" s="1774"/>
      <c r="K211" s="1779"/>
      <c r="L211" s="1863" t="s">
        <v>308</v>
      </c>
      <c r="M211" s="342"/>
      <c r="N211" s="335"/>
      <c r="O211" s="1625"/>
      <c r="P211" s="1625"/>
      <c r="AH211" s="1632">
        <v>0</v>
      </c>
    </row>
    <row s="1636" customFormat="1" customHeight="1" ht="18.75" hidden="1">
      <c r="A212" s="1781"/>
      <c r="B212" s="1781"/>
      <c r="C212" s="370" t="s">
        <v>1147</v>
      </c>
      <c r="D212" s="2463"/>
      <c r="E212" s="2205"/>
      <c r="F212" s="2384"/>
      <c r="G212" s="2428"/>
      <c r="H212" s="1501"/>
      <c r="I212" s="652" t="s">
        <v>1146</v>
      </c>
      <c r="J212" s="572"/>
      <c r="K212" s="1501"/>
      <c r="L212" s="215"/>
      <c r="M212" s="342"/>
      <c r="N212" s="335"/>
      <c r="O212" s="1625"/>
      <c r="P212" s="1625"/>
      <c r="AH212" s="1632">
        <v>0</v>
      </c>
    </row>
    <row s="1636" customFormat="1" customHeight="1" ht="0.75" hidden="1">
      <c r="A213" s="1781"/>
      <c r="B213" s="1781"/>
      <c r="C213" s="370" t="s">
        <v>1156</v>
      </c>
      <c r="D213" s="2463"/>
      <c r="E213" s="2205"/>
      <c r="F213" s="2384"/>
      <c r="G213" s="401"/>
      <c r="H213" s="1501"/>
      <c r="I213" s="652"/>
      <c r="J213" s="572"/>
      <c r="K213" s="1501"/>
      <c r="L213" s="215"/>
      <c r="M213" s="342"/>
      <c r="N213" s="335"/>
      <c r="O213" s="1625"/>
      <c r="P213" s="1625"/>
      <c r="AH213" s="1632">
        <v>0</v>
      </c>
    </row>
    <row s="1636" customFormat="1" customHeight="1" ht="18.75" hidden="1">
      <c r="A214" s="1781" t="s">
        <v>272</v>
      </c>
      <c r="B214" s="1781" t="s">
        <v>273</v>
      </c>
      <c r="C214" s="370"/>
      <c r="D214" s="2463"/>
      <c r="E214" s="2205"/>
      <c r="F214" s="2384" t="str">
        <f>INDEX(PT_DIFFERENTIATION_VTAR,MATCH(A214,PT_DIFFERENTIATION_VTAR_ID,0))</f>
        <v>Тариф на транспортировку сточных вод</v>
      </c>
      <c r="G214" s="2428" t="str">
        <f>INDEX(PT_DIFFERENTIATION_NTAR,MATCH(B214,PT_DIFFERENTIATION_NTAR_ID,0))</f>
        <v/>
      </c>
      <c r="H214" s="1863"/>
      <c r="I214" s="1740"/>
      <c r="J214" s="1774"/>
      <c r="K214" s="1779"/>
      <c r="L214" s="1863" t="s">
        <v>308</v>
      </c>
      <c r="M214" s="342"/>
      <c r="N214" s="335"/>
      <c r="O214" s="1625"/>
      <c r="P214" s="1625"/>
      <c r="AH214" s="1632">
        <v>0</v>
      </c>
    </row>
    <row s="1636" customFormat="1" customHeight="1" ht="18.75" hidden="1">
      <c r="A215" s="1781"/>
      <c r="B215" s="1781"/>
      <c r="C215" s="370" t="s">
        <v>1147</v>
      </c>
      <c r="D215" s="2463"/>
      <c r="E215" s="2205"/>
      <c r="F215" s="2384"/>
      <c r="G215" s="2428"/>
      <c r="H215" s="1501"/>
      <c r="I215" s="652" t="s">
        <v>1146</v>
      </c>
      <c r="J215" s="572"/>
      <c r="K215" s="1501"/>
      <c r="L215" s="215"/>
      <c r="M215" s="342"/>
      <c r="N215" s="335"/>
      <c r="O215" s="1625"/>
      <c r="P215" s="1625"/>
      <c r="AH215" s="1632">
        <v>0</v>
      </c>
    </row>
    <row s="1636" customFormat="1" customHeight="1" ht="0.75" hidden="1">
      <c r="A216" s="1781"/>
      <c r="B216" s="1781"/>
      <c r="C216" s="370" t="s">
        <v>1156</v>
      </c>
      <c r="D216" s="2463"/>
      <c r="E216" s="2205"/>
      <c r="F216" s="2384"/>
      <c r="G216" s="401"/>
      <c r="H216" s="1501"/>
      <c r="I216" s="652"/>
      <c r="J216" s="572"/>
      <c r="K216" s="1501"/>
      <c r="L216" s="215"/>
      <c r="M216" s="342"/>
      <c r="N216" s="335"/>
      <c r="O216" s="1625"/>
      <c r="P216" s="1625"/>
      <c r="AH216" s="1632">
        <v>0</v>
      </c>
    </row>
    <row s="1636" customFormat="1" customHeight="1" ht="18.75" hidden="1">
      <c r="A217" s="1781" t="s">
        <v>277</v>
      </c>
      <c r="B217" s="1781" t="s">
        <v>278</v>
      </c>
      <c r="C217" s="370"/>
      <c r="D217" s="2463"/>
      <c r="E217" s="2205"/>
      <c r="F217" s="2384" t="str">
        <f>INDEX(PT_DIFFERENTIATION_VTAR,MATCH(A217,PT_DIFFERENTIATION_VTAR_ID,0))</f>
        <v>Тариф на подключение (технологическое присоединение) к централизованной системе водоотведения</v>
      </c>
      <c r="G217" s="2428" t="str">
        <f>INDEX(PT_DIFFERENTIATION_NTAR,MATCH(B217,PT_DIFFERENTIATION_NTAR_ID,0))</f>
        <v/>
      </c>
      <c r="H217" s="1863"/>
      <c r="I217" s="1740"/>
      <c r="J217" s="1774"/>
      <c r="K217" s="1779"/>
      <c r="L217" s="1863" t="s">
        <v>308</v>
      </c>
      <c r="M217" s="342"/>
      <c r="N217" s="335"/>
      <c r="O217" s="1625"/>
      <c r="P217" s="1625"/>
      <c r="AH217" s="1632">
        <v>0</v>
      </c>
    </row>
    <row s="1636" customFormat="1" customHeight="1" ht="18.75" hidden="1">
      <c r="A218" s="1781"/>
      <c r="B218" s="1781"/>
      <c r="C218" s="370" t="s">
        <v>1147</v>
      </c>
      <c r="D218" s="2463"/>
      <c r="E218" s="2205"/>
      <c r="F218" s="2384"/>
      <c r="G218" s="2428"/>
      <c r="H218" s="1501"/>
      <c r="I218" s="652" t="s">
        <v>1146</v>
      </c>
      <c r="J218" s="572"/>
      <c r="K218" s="1501"/>
      <c r="L218" s="215"/>
      <c r="M218" s="342"/>
      <c r="N218" s="335"/>
      <c r="O218" s="1625"/>
      <c r="P218" s="1625"/>
      <c r="AH218" s="1632">
        <v>0</v>
      </c>
    </row>
    <row s="1636" customFormat="1" customHeight="1" ht="1.05">
      <c r="A219" s="1781"/>
      <c r="B219" s="1781"/>
      <c r="C219" s="370" t="s">
        <v>1156</v>
      </c>
      <c r="D219" s="2463"/>
      <c r="E219" s="2205"/>
      <c r="F219" s="2384"/>
      <c r="G219" s="401"/>
      <c r="H219" s="1501"/>
      <c r="I219" s="652"/>
      <c r="J219" s="572"/>
      <c r="K219" s="1501"/>
      <c r="L219" s="215"/>
      <c r="M219" s="342"/>
      <c r="N219" s="335"/>
      <c r="O219" s="1625"/>
      <c r="P219" s="1625"/>
      <c r="AH219" s="1632">
        <v>1</v>
      </c>
    </row>
    <row customHeight="1" ht="27.299999999999997">
      <c r="A220" s="1781"/>
      <c r="B220" s="1781"/>
      <c r="D220" s="377"/>
      <c r="E220" s="148" t="s">
        <v>111</v>
      </c>
      <c r="F220"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0" s="2461"/>
      <c r="H220" s="2461"/>
      <c r="I220" s="2461"/>
      <c r="J220" s="2461"/>
      <c r="K220" s="2461"/>
      <c r="L220" s="2461"/>
      <c r="M220" s="298"/>
      <c r="N220" s="335"/>
      <c r="AH220" s="375">
        <v>26</v>
      </c>
    </row>
    <row s="1636" customFormat="1" customHeight="1" ht="60.75" hidden="1">
      <c r="A221" s="1781" t="s">
        <v>155</v>
      </c>
      <c r="B221" s="1781" t="s">
        <v>156</v>
      </c>
      <c r="C221" s="370"/>
      <c r="D221" s="2463"/>
      <c r="E221" s="2205"/>
      <c r="F221" s="2384"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8" t="str">
        <f>INDEX(PT_DIFFERENTIATION_NTAR,MATCH(B221,PT_DIFFERENTIATION_NTAR_ID,0))</f>
        <v/>
      </c>
      <c r="H221" s="1863"/>
      <c r="I221" s="1740"/>
      <c r="J221" s="1774"/>
      <c r="K221" s="1779"/>
      <c r="L221" s="1863" t="s">
        <v>308</v>
      </c>
      <c r="M22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2171"/>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2171"/>
      <c r="N223" s="335"/>
      <c r="O223" s="1625"/>
      <c r="P223" s="1625"/>
      <c r="AH223" s="1632">
        <v>0</v>
      </c>
    </row>
    <row s="1636" customFormat="1" customHeight="1" ht="45" hidden="1">
      <c r="A224" s="1781" t="s">
        <v>160</v>
      </c>
      <c r="B224" s="1781" t="s">
        <v>161</v>
      </c>
      <c r="C224" s="370"/>
      <c r="D224" s="2463"/>
      <c r="E224" s="2205"/>
      <c r="F224" s="2384" t="str">
        <f>INDEX(PT_DIFFERENTIATION_VTAR,MATCH(A224,PT_DIFFERENTIATION_VTAR_ID,0))</f>
        <v/>
      </c>
      <c r="G224" s="2428" t="str">
        <f>INDEX(PT_DIFFERENTIATION_NTAR,MATCH(B224,PT_DIFFERENTIATION_NTAR_ID,0))</f>
        <v/>
      </c>
      <c r="H224" s="1863"/>
      <c r="I224" s="1740"/>
      <c r="J224" s="1774"/>
      <c r="K224" s="1779"/>
      <c r="L224" s="1863" t="s">
        <v>308</v>
      </c>
      <c r="M224" s="217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186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45" hidden="1">
      <c r="A227" s="1781" t="s">
        <v>167</v>
      </c>
      <c r="B227" s="1781" t="s">
        <v>168</v>
      </c>
      <c r="C227" s="370"/>
      <c r="D227" s="2463"/>
      <c r="E227" s="2205"/>
      <c r="F227" s="2384"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8" t="str">
        <f>INDEX(PT_DIFFERENTIATION_NTAR,MATCH(B227,PT_DIFFERENTIATION_NTAR_ID,0))</f>
        <v/>
      </c>
      <c r="H227" s="1863"/>
      <c r="I227" s="1740"/>
      <c r="J227" s="1774"/>
      <c r="K227" s="1779"/>
      <c r="L227" s="1863" t="s">
        <v>308</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45" hidden="1">
      <c r="A230" s="1781" t="s">
        <v>173</v>
      </c>
      <c r="B230" s="1781" t="s">
        <v>174</v>
      </c>
      <c r="C230" s="370"/>
      <c r="D230" s="2463"/>
      <c r="E230" s="2205"/>
      <c r="F230" s="2384"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28" t="str">
        <f>INDEX(PT_DIFFERENTIATION_NTAR,MATCH(B230,PT_DIFFERENTIATION_NTAR_ID,0))</f>
        <v/>
      </c>
      <c r="H230" s="1863"/>
      <c r="I230" s="1740"/>
      <c r="J230" s="1774"/>
      <c r="K230" s="1779"/>
      <c r="L230" s="1863" t="s">
        <v>308</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179</v>
      </c>
      <c r="B233" s="1781" t="s">
        <v>180</v>
      </c>
      <c r="C233" s="370"/>
      <c r="D233" s="2463"/>
      <c r="E233" s="2205"/>
      <c r="F233" s="2384" t="str">
        <f>INDEX(PT_DIFFERENTIATION_VTAR,MATCH(A233,PT_DIFFERENTIATION_VTAR_ID,0))</f>
        <v>Тарифы на услуги по передаче тепловой энергии</v>
      </c>
      <c r="G233" s="2428" t="str">
        <f>INDEX(PT_DIFFERENTIATION_NTAR,MATCH(B233,PT_DIFFERENTIATION_NTAR_ID,0))</f>
        <v/>
      </c>
      <c r="H233" s="1863"/>
      <c r="I233" s="1740"/>
      <c r="J233" s="1774"/>
      <c r="K233" s="1779"/>
      <c r="L233" s="1863" t="s">
        <v>308</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185</v>
      </c>
      <c r="B236" s="1781" t="s">
        <v>186</v>
      </c>
      <c r="C236" s="370"/>
      <c r="D236" s="2463"/>
      <c r="E236" s="2205"/>
      <c r="F236" s="2384" t="str">
        <f>INDEX(PT_DIFFERENTIATION_VTAR,MATCH(A236,PT_DIFFERENTIATION_VTAR_ID,0))</f>
        <v>Тарифы на услуги по передаче теплоносителя</v>
      </c>
      <c r="G236" s="2428" t="str">
        <f>INDEX(PT_DIFFERENTIATION_NTAR,MATCH(B236,PT_DIFFERENTIATION_NTAR_ID,0))</f>
        <v/>
      </c>
      <c r="H236" s="1863"/>
      <c r="I236" s="1740"/>
      <c r="J236" s="1774"/>
      <c r="K236" s="1779"/>
      <c r="L236" s="1863" t="s">
        <v>308</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191</v>
      </c>
      <c r="B239" s="1781" t="s">
        <v>192</v>
      </c>
      <c r="C239" s="370"/>
      <c r="D239" s="2463"/>
      <c r="E239" s="2205"/>
      <c r="F239" s="2384"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28" t="str">
        <f>INDEX(PT_DIFFERENTIATION_NTAR,MATCH(B239,PT_DIFFERENTIATION_NTAR_ID,0))</f>
        <v/>
      </c>
      <c r="H239" s="1863"/>
      <c r="I239" s="1740"/>
      <c r="J239" s="1774"/>
      <c r="K239" s="1779"/>
      <c r="L239" s="1863" t="s">
        <v>308</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197</v>
      </c>
      <c r="B242" s="1781" t="s">
        <v>198</v>
      </c>
      <c r="C242" s="370"/>
      <c r="D242" s="2463"/>
      <c r="E242" s="2205"/>
      <c r="F242" s="2384" t="str">
        <f>INDEX(PT_DIFFERENTIATION_VTAR,MATCH(A242,PT_DIFFERENTIATION_VTAR_ID,0))</f>
        <v>Плата за подключение (технологическое присоединение) к системе теплоснабжения</v>
      </c>
      <c r="G242" s="2428" t="str">
        <f>INDEX(PT_DIFFERENTIATION_NTAR,MATCH(B242,PT_DIFFERENTIATION_NTAR_ID,0))</f>
        <v/>
      </c>
      <c r="H242" s="1863"/>
      <c r="I242" s="1740"/>
      <c r="J242" s="1774"/>
      <c r="K242" s="1779"/>
      <c r="L242" s="1863" t="s">
        <v>308</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203</v>
      </c>
      <c r="B245" s="1781" t="s">
        <v>204</v>
      </c>
      <c r="C245" s="370"/>
      <c r="D245" s="2463"/>
      <c r="E245" s="2205"/>
      <c r="F245" s="2384" t="str">
        <f>INDEX(PT_DIFFERENTIATION_VTAR,MATCH(A245,PT_DIFFERENTIATION_VTAR_ID,0))</f>
        <v>Плата за подключение (технологическое присоединение) к системе теплоснабжения (индивидуальная)</v>
      </c>
      <c r="G245" s="2428" t="str">
        <f>INDEX(PT_DIFFERENTIATION_NTAR,MATCH(B245,PT_DIFFERENTIATION_NTAR_ID,0))</f>
        <v/>
      </c>
      <c r="H245" s="1990"/>
      <c r="I245" s="1740"/>
      <c r="J245" s="1774"/>
      <c r="K245" s="1779"/>
      <c r="L245" s="1990" t="s">
        <v>308</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c r="A248" s="1781" t="s">
        <v>224</v>
      </c>
      <c r="B248" s="1781" t="s">
        <v>225</v>
      </c>
      <c r="C248" s="370"/>
      <c r="D248" s="2463"/>
      <c r="E248" s="2205"/>
      <c r="F248" s="2384" t="str">
        <f>INDEX(PT_DIFFERENTIATION_VTAR,MATCH(A248,PT_DIFFERENTIATION_VTAR_ID,0))</f>
        <v>Тариф на питьевую воду (питьевое водоснабжение)</v>
      </c>
      <c r="G248" s="2428" t="str">
        <f>INDEX(PT_DIFFERENTIATION_NTAR,MATCH(B248,PT_DIFFERENTIATION_NTAR_ID,0))</f>
        <v>Тариф на питьевую воду (питьевое водоснабжение)</v>
      </c>
      <c r="H248" s="1863"/>
      <c r="I248" s="1740">
        <v>46023</v>
      </c>
      <c r="J248" s="1774">
        <v>46387</v>
      </c>
      <c r="K248" s="1779">
        <v>0</v>
      </c>
      <c r="L248" s="1863" t="s">
        <v>308</v>
      </c>
      <c r="M248" s="342"/>
      <c r="N248" s="335"/>
      <c r="O248" s="1625"/>
      <c r="P248" s="1625"/>
      <c r="AH248" s="1632">
        <v>0</v>
      </c>
    </row>
    <row s="1636" customFormat="1" customHeight="1" ht="56.25">
      <c r="A249" s="1824"/>
      <c r="B249" s="1824"/>
      <c r="C249" s="1688"/>
      <c r="D249" s="345"/>
      <c r="E249" s="1032"/>
      <c r="F249" s="1032"/>
      <c r="G249" s="1032"/>
      <c r="H249" s="2578" t="s">
        <v>488</v>
      </c>
      <c r="I249" s="1740">
        <v>46388</v>
      </c>
      <c r="J249" s="1774">
        <v>46752</v>
      </c>
      <c r="K249" s="1779">
        <v>0</v>
      </c>
      <c r="L249" s="2272" t="s">
        <v>308</v>
      </c>
      <c r="M249" s="2319"/>
      <c r="N249" s="619"/>
      <c r="O249" s="1625"/>
      <c r="P249" s="1625"/>
      <c r="Q249" s="1636"/>
      <c r="R249" s="1636"/>
      <c r="S249" s="1636"/>
      <c r="T249" s="1636"/>
      <c r="U249" s="1636"/>
      <c r="V249" s="1636"/>
      <c r="W249" s="1636"/>
      <c r="X249" s="1636"/>
      <c r="Y249" s="1636"/>
      <c r="Z249" s="1636"/>
      <c r="AA249" s="1636"/>
      <c r="AB249" s="1636"/>
      <c r="AC249" s="1636"/>
      <c r="AD249" s="1636"/>
      <c r="AE249" s="1636"/>
      <c r="AF249" s="1636"/>
      <c r="AG249" s="1636"/>
      <c r="AH249" s="1636">
        <v>0</v>
      </c>
    </row>
    <row s="1636" customFormat="1" customHeight="1" ht="56.25">
      <c r="A250" s="1824"/>
      <c r="B250" s="1824"/>
      <c r="C250" s="1688"/>
      <c r="D250" s="345"/>
      <c r="E250" s="1032"/>
      <c r="F250" s="1032"/>
      <c r="G250" s="1032"/>
      <c r="H250" s="2578" t="s">
        <v>488</v>
      </c>
      <c r="I250" s="1740">
        <v>46753</v>
      </c>
      <c r="J250" s="1774">
        <v>47118</v>
      </c>
      <c r="K250" s="1779">
        <v>0</v>
      </c>
      <c r="L250" s="2272" t="s">
        <v>308</v>
      </c>
      <c r="M250" s="2319"/>
      <c r="N250" s="619"/>
      <c r="O250" s="1625"/>
      <c r="P250" s="1625"/>
      <c r="Q250" s="1636"/>
      <c r="R250" s="1636"/>
      <c r="S250" s="1636"/>
      <c r="T250" s="1636"/>
      <c r="U250" s="1636"/>
      <c r="V250" s="1636"/>
      <c r="W250" s="1636"/>
      <c r="X250" s="1636"/>
      <c r="Y250" s="1636"/>
      <c r="Z250" s="1636"/>
      <c r="AA250" s="1636"/>
      <c r="AB250" s="1636"/>
      <c r="AC250" s="1636"/>
      <c r="AD250" s="1636"/>
      <c r="AE250" s="1636"/>
      <c r="AF250" s="1636"/>
      <c r="AG250" s="1636"/>
      <c r="AH250" s="1636">
        <v>0</v>
      </c>
    </row>
    <row s="1636" customFormat="1" customHeight="1" ht="56.25">
      <c r="A251" s="1824"/>
      <c r="B251" s="1824"/>
      <c r="C251" s="1688"/>
      <c r="D251" s="345"/>
      <c r="E251" s="1032"/>
      <c r="F251" s="1032"/>
      <c r="G251" s="1032"/>
      <c r="H251" s="2578" t="s">
        <v>488</v>
      </c>
      <c r="I251" s="1740">
        <v>47119</v>
      </c>
      <c r="J251" s="1774">
        <v>47483</v>
      </c>
      <c r="K251" s="1779">
        <v>0</v>
      </c>
      <c r="L251" s="2272" t="s">
        <v>308</v>
      </c>
      <c r="M251" s="2319"/>
      <c r="N251" s="619"/>
      <c r="O251" s="1625"/>
      <c r="P251" s="1625"/>
      <c r="Q251" s="1636"/>
      <c r="R251" s="1636"/>
      <c r="S251" s="1636"/>
      <c r="T251" s="1636"/>
      <c r="U251" s="1636"/>
      <c r="V251" s="1636"/>
      <c r="W251" s="1636"/>
      <c r="X251" s="1636"/>
      <c r="Y251" s="1636"/>
      <c r="Z251" s="1636"/>
      <c r="AA251" s="1636"/>
      <c r="AB251" s="1636"/>
      <c r="AC251" s="1636"/>
      <c r="AD251" s="1636"/>
      <c r="AE251" s="1636"/>
      <c r="AF251" s="1636"/>
      <c r="AG251" s="1636"/>
      <c r="AH251" s="1636">
        <v>0</v>
      </c>
    </row>
    <row s="1636" customFormat="1" customHeight="1" ht="56.25">
      <c r="A252" s="1824"/>
      <c r="B252" s="1824"/>
      <c r="C252" s="1688"/>
      <c r="D252" s="345"/>
      <c r="E252" s="1032"/>
      <c r="F252" s="1032"/>
      <c r="G252" s="1032"/>
      <c r="H252" s="2578" t="s">
        <v>488</v>
      </c>
      <c r="I252" s="1740">
        <v>47484</v>
      </c>
      <c r="J252" s="1774">
        <v>47848</v>
      </c>
      <c r="K252" s="1779">
        <v>0</v>
      </c>
      <c r="L252" s="2272" t="s">
        <v>308</v>
      </c>
      <c r="M252" s="2319"/>
      <c r="N252" s="619"/>
      <c r="O252" s="1625"/>
      <c r="P252" s="1625"/>
      <c r="Q252" s="1636"/>
      <c r="R252" s="1636"/>
      <c r="S252" s="1636"/>
      <c r="T252" s="1636"/>
      <c r="U252" s="1636"/>
      <c r="V252" s="1636"/>
      <c r="W252" s="1636"/>
      <c r="X252" s="1636"/>
      <c r="Y252" s="1636"/>
      <c r="Z252" s="1636"/>
      <c r="AA252" s="1636"/>
      <c r="AB252" s="1636"/>
      <c r="AC252" s="1636"/>
      <c r="AD252" s="1636"/>
      <c r="AE252" s="1636"/>
      <c r="AF252" s="1636"/>
      <c r="AG252" s="1636"/>
      <c r="AH252" s="1636">
        <v>0</v>
      </c>
    </row>
    <row s="1636" customFormat="1" customHeight="1" ht="18.75">
      <c r="A253" s="1781"/>
      <c r="B253" s="1781"/>
      <c r="C253" s="370" t="s">
        <v>1147</v>
      </c>
      <c r="D253" s="2463"/>
      <c r="E253" s="2205"/>
      <c r="F253" s="2384"/>
      <c r="G253" s="2428"/>
      <c r="H253" s="1501"/>
      <c r="I253" s="652" t="s">
        <v>1146</v>
      </c>
      <c r="J253" s="572"/>
      <c r="K253" s="1501"/>
      <c r="L253" s="215"/>
      <c r="M253" s="342"/>
      <c r="N253" s="335"/>
      <c r="O253" s="1625"/>
      <c r="P253" s="1625"/>
      <c r="AH253" s="1632">
        <v>0</v>
      </c>
    </row>
    <row s="1636" customFormat="1" customHeight="1" ht="0.75">
      <c r="A254" s="1781"/>
      <c r="B254" s="1781"/>
      <c r="C254" s="370" t="s">
        <v>1156</v>
      </c>
      <c r="D254" s="2463"/>
      <c r="E254" s="2205"/>
      <c r="F254" s="2384"/>
      <c r="G254" s="401"/>
      <c r="H254" s="1501"/>
      <c r="I254" s="652"/>
      <c r="J254" s="572"/>
      <c r="K254" s="1501"/>
      <c r="L254" s="215"/>
      <c r="M254" s="342"/>
      <c r="N254" s="335"/>
      <c r="O254" s="1625"/>
      <c r="P254" s="1625"/>
      <c r="AH254" s="1632">
        <v>0</v>
      </c>
    </row>
    <row s="1636" customFormat="1" customHeight="1" ht="18.75" hidden="1">
      <c r="A255" s="1781" t="s">
        <v>232</v>
      </c>
      <c r="B255" s="1781" t="s">
        <v>233</v>
      </c>
      <c r="C255" s="370"/>
      <c r="D255" s="2463"/>
      <c r="E255" s="2205"/>
      <c r="F255" s="2384" t="str">
        <f>INDEX(PT_DIFFERENTIATION_VTAR,MATCH(A255,PT_DIFFERENTIATION_VTAR_ID,0))</f>
        <v>Тариф на техническую воду</v>
      </c>
      <c r="G255" s="2428" t="str">
        <f>INDEX(PT_DIFFERENTIATION_NTAR,MATCH(B255,PT_DIFFERENTIATION_NTAR_ID,0))</f>
        <v/>
      </c>
      <c r="H255" s="1863"/>
      <c r="I255" s="1740"/>
      <c r="J255" s="1774"/>
      <c r="K255" s="1779"/>
      <c r="L255" s="1863" t="s">
        <v>308</v>
      </c>
      <c r="M255" s="342"/>
      <c r="N255" s="335"/>
      <c r="O255" s="1625"/>
      <c r="P255" s="1625"/>
      <c r="AH255" s="1632">
        <v>0</v>
      </c>
    </row>
    <row s="1636" customFormat="1" customHeight="1" ht="18.75" hidden="1">
      <c r="A256" s="1781"/>
      <c r="B256" s="1781"/>
      <c r="C256" s="370" t="s">
        <v>1147</v>
      </c>
      <c r="D256" s="2463"/>
      <c r="E256" s="2205"/>
      <c r="F256" s="2384"/>
      <c r="G256" s="2428"/>
      <c r="H256" s="1501"/>
      <c r="I256" s="652" t="s">
        <v>1146</v>
      </c>
      <c r="J256" s="572"/>
      <c r="K256" s="1501"/>
      <c r="L256" s="215"/>
      <c r="M256" s="342"/>
      <c r="N256" s="335"/>
      <c r="O256" s="1625"/>
      <c r="P256" s="1625"/>
      <c r="AH256" s="1632">
        <v>0</v>
      </c>
    </row>
    <row s="1636" customFormat="1" customHeight="1" ht="0.75" hidden="1">
      <c r="A257" s="1781"/>
      <c r="B257" s="1781"/>
      <c r="C257" s="370" t="s">
        <v>1156</v>
      </c>
      <c r="D257" s="2463"/>
      <c r="E257" s="2205"/>
      <c r="F257" s="2384"/>
      <c r="G257" s="401"/>
      <c r="H257" s="1501"/>
      <c r="I257" s="652"/>
      <c r="J257" s="572"/>
      <c r="K257" s="1501"/>
      <c r="L257" s="215"/>
      <c r="M257" s="342"/>
      <c r="N257" s="335"/>
      <c r="O257" s="1625"/>
      <c r="P257" s="1625"/>
      <c r="AH257" s="1632">
        <v>0</v>
      </c>
    </row>
    <row s="1636" customFormat="1" customHeight="1" ht="18.75" hidden="1">
      <c r="A258" s="1781" t="s">
        <v>237</v>
      </c>
      <c r="B258" s="1781" t="s">
        <v>238</v>
      </c>
      <c r="C258" s="370"/>
      <c r="D258" s="2463"/>
      <c r="E258" s="2205"/>
      <c r="F258" s="2384" t="str">
        <f>INDEX(PT_DIFFERENTIATION_VTAR,MATCH(A258,PT_DIFFERENTIATION_VTAR_ID,0))</f>
        <v>Тариф на транспортировку воды</v>
      </c>
      <c r="G258" s="2428" t="str">
        <f>INDEX(PT_DIFFERENTIATION_NTAR,MATCH(B258,PT_DIFFERENTIATION_NTAR_ID,0))</f>
        <v/>
      </c>
      <c r="H258" s="1863"/>
      <c r="I258" s="1740"/>
      <c r="J258" s="1774"/>
      <c r="K258" s="1779"/>
      <c r="L258" s="1863" t="s">
        <v>308</v>
      </c>
      <c r="M258" s="342"/>
      <c r="N258" s="335"/>
      <c r="O258" s="1625"/>
      <c r="P258" s="1625"/>
      <c r="AH258" s="1632">
        <v>0</v>
      </c>
    </row>
    <row s="1636" customFormat="1" customHeight="1" ht="18.75" hidden="1">
      <c r="A259" s="1781"/>
      <c r="B259" s="1781"/>
      <c r="C259" s="370" t="s">
        <v>1147</v>
      </c>
      <c r="D259" s="2463"/>
      <c r="E259" s="2205"/>
      <c r="F259" s="2384"/>
      <c r="G259" s="2428"/>
      <c r="H259" s="1501"/>
      <c r="I259" s="652" t="s">
        <v>1146</v>
      </c>
      <c r="J259" s="572"/>
      <c r="K259" s="1501"/>
      <c r="L259" s="215"/>
      <c r="M259" s="342"/>
      <c r="N259" s="335"/>
      <c r="O259" s="1625"/>
      <c r="P259" s="1625"/>
      <c r="AH259" s="1632">
        <v>0</v>
      </c>
    </row>
    <row s="1636" customFormat="1" customHeight="1" ht="0.75" hidden="1">
      <c r="A260" s="1781"/>
      <c r="B260" s="1781"/>
      <c r="C260" s="370" t="s">
        <v>1156</v>
      </c>
      <c r="D260" s="2463"/>
      <c r="E260" s="2205"/>
      <c r="F260" s="2384"/>
      <c r="G260" s="401"/>
      <c r="H260" s="1501"/>
      <c r="I260" s="652"/>
      <c r="J260" s="572"/>
      <c r="K260" s="1501"/>
      <c r="L260" s="215"/>
      <c r="M260" s="342"/>
      <c r="N260" s="335"/>
      <c r="O260" s="1625"/>
      <c r="P260" s="1625"/>
      <c r="AH260" s="1632">
        <v>0</v>
      </c>
    </row>
    <row s="1636" customFormat="1" customHeight="1" ht="18.75" hidden="1">
      <c r="A261" s="1781" t="s">
        <v>242</v>
      </c>
      <c r="B261" s="1781" t="s">
        <v>243</v>
      </c>
      <c r="C261" s="370"/>
      <c r="D261" s="2463"/>
      <c r="E261" s="2205"/>
      <c r="F261" s="2384" t="str">
        <f>INDEX(PT_DIFFERENTIATION_VTAR,MATCH(A261,PT_DIFFERENTIATION_VTAR_ID,0))</f>
        <v>Тариф на подвоз воды</v>
      </c>
      <c r="G261" s="2428" t="str">
        <f>INDEX(PT_DIFFERENTIATION_NTAR,MATCH(B261,PT_DIFFERENTIATION_NTAR_ID,0))</f>
        <v/>
      </c>
      <c r="H261" s="1863"/>
      <c r="I261" s="1740"/>
      <c r="J261" s="1774"/>
      <c r="K261" s="1779"/>
      <c r="L261" s="1863" t="s">
        <v>308</v>
      </c>
      <c r="M261" s="342"/>
      <c r="N261" s="335"/>
      <c r="O261" s="1625"/>
      <c r="P261" s="1625"/>
      <c r="AH261" s="1632">
        <v>0</v>
      </c>
    </row>
    <row s="1636" customFormat="1" customHeight="1" ht="18.75" hidden="1">
      <c r="A262" s="1781"/>
      <c r="B262" s="1781"/>
      <c r="C262" s="370" t="s">
        <v>1147</v>
      </c>
      <c r="D262" s="2463"/>
      <c r="E262" s="2205"/>
      <c r="F262" s="2384"/>
      <c r="G262" s="2428"/>
      <c r="H262" s="1501"/>
      <c r="I262" s="652" t="s">
        <v>1146</v>
      </c>
      <c r="J262" s="572"/>
      <c r="K262" s="1501"/>
      <c r="L262" s="215"/>
      <c r="M262" s="342"/>
      <c r="N262" s="335"/>
      <c r="O262" s="1625"/>
      <c r="P262" s="1625"/>
      <c r="AH262" s="1632">
        <v>0</v>
      </c>
    </row>
    <row s="1636" customFormat="1" customHeight="1" ht="0.75" hidden="1">
      <c r="A263" s="1781"/>
      <c r="B263" s="1781"/>
      <c r="C263" s="370" t="s">
        <v>1156</v>
      </c>
      <c r="D263" s="2463"/>
      <c r="E263" s="2205"/>
      <c r="F263" s="2384"/>
      <c r="G263" s="401"/>
      <c r="H263" s="1501"/>
      <c r="I263" s="652"/>
      <c r="J263" s="572"/>
      <c r="K263" s="1501"/>
      <c r="L263" s="215"/>
      <c r="M263" s="342"/>
      <c r="N263" s="335"/>
      <c r="O263" s="1625"/>
      <c r="P263" s="1625"/>
      <c r="AH263" s="1632">
        <v>0</v>
      </c>
    </row>
    <row s="1636" customFormat="1" customHeight="1" ht="18.75" hidden="1">
      <c r="A264" s="1781" t="s">
        <v>247</v>
      </c>
      <c r="B264" s="1781" t="s">
        <v>248</v>
      </c>
      <c r="C264" s="370"/>
      <c r="D264" s="2463"/>
      <c r="E264" s="2205"/>
      <c r="F264" s="2384"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8" t="str">
        <f>INDEX(PT_DIFFERENTIATION_NTAR,MATCH(B264,PT_DIFFERENTIATION_NTAR_ID,0))</f>
        <v/>
      </c>
      <c r="H264" s="1863"/>
      <c r="I264" s="1740"/>
      <c r="J264" s="1774"/>
      <c r="K264" s="1779"/>
      <c r="L264" s="1863" t="s">
        <v>308</v>
      </c>
      <c r="M264" s="342"/>
      <c r="N264" s="335"/>
      <c r="O264" s="1625"/>
      <c r="P264" s="1625"/>
      <c r="AH264" s="1632">
        <v>0</v>
      </c>
    </row>
    <row s="1636" customFormat="1" customHeight="1" ht="18.75" hidden="1">
      <c r="A265" s="1781"/>
      <c r="B265" s="1781"/>
      <c r="C265" s="370" t="s">
        <v>1147</v>
      </c>
      <c r="D265" s="2463"/>
      <c r="E265" s="2205"/>
      <c r="F265" s="2384"/>
      <c r="G265" s="2428"/>
      <c r="H265" s="1501"/>
      <c r="I265" s="652" t="s">
        <v>1146</v>
      </c>
      <c r="J265" s="572"/>
      <c r="K265" s="1501"/>
      <c r="L265" s="215"/>
      <c r="M265" s="342"/>
      <c r="N265" s="335"/>
      <c r="O265" s="1625"/>
      <c r="P265" s="1625"/>
      <c r="AH265" s="1632">
        <v>0</v>
      </c>
    </row>
    <row s="1636" customFormat="1" customHeight="1" ht="0.75" hidden="1">
      <c r="A266" s="1781"/>
      <c r="B266" s="1781"/>
      <c r="C266" s="370" t="s">
        <v>1156</v>
      </c>
      <c r="D266" s="2463"/>
      <c r="E266" s="2205"/>
      <c r="F266" s="2384"/>
      <c r="G266" s="401"/>
      <c r="H266" s="1501"/>
      <c r="I266" s="652"/>
      <c r="J266" s="572"/>
      <c r="K266" s="1501"/>
      <c r="L266" s="215"/>
      <c r="M266" s="342"/>
      <c r="N266" s="335"/>
      <c r="O266" s="1625"/>
      <c r="P266" s="1625"/>
      <c r="AH266" s="1632">
        <v>0</v>
      </c>
    </row>
    <row s="1636" customFormat="1" customHeight="1" ht="18.75" hidden="1">
      <c r="A267" s="1781" t="s">
        <v>252</v>
      </c>
      <c r="B267" s="1781" t="s">
        <v>253</v>
      </c>
      <c r="C267" s="370"/>
      <c r="D267" s="2463"/>
      <c r="E267" s="2205"/>
      <c r="F267" s="2384" t="str">
        <f>INDEX(PT_DIFFERENTIATION_VTAR,MATCH(A267,PT_DIFFERENTIATION_VTAR_ID,0))</f>
        <v>Тариф на горячую воду (горячее водоснабжение)</v>
      </c>
      <c r="G267" s="2428" t="str">
        <f>INDEX(PT_DIFFERENTIATION_NTAR,MATCH(B267,PT_DIFFERENTIATION_NTAR_ID,0))</f>
        <v/>
      </c>
      <c r="H267" s="1863"/>
      <c r="I267" s="1740"/>
      <c r="J267" s="1774"/>
      <c r="K267" s="1779"/>
      <c r="L267" s="1863" t="s">
        <v>308</v>
      </c>
      <c r="M267" s="342"/>
      <c r="N267" s="335"/>
      <c r="O267" s="1625"/>
      <c r="P267" s="1625"/>
      <c r="AH267" s="1632">
        <v>0</v>
      </c>
    </row>
    <row s="1636" customFormat="1" customHeight="1" ht="18.75" hidden="1">
      <c r="A268" s="1781"/>
      <c r="B268" s="1781"/>
      <c r="C268" s="370" t="s">
        <v>1147</v>
      </c>
      <c r="D268" s="2463"/>
      <c r="E268" s="2205"/>
      <c r="F268" s="2384"/>
      <c r="G268" s="2428"/>
      <c r="H268" s="1501"/>
      <c r="I268" s="652" t="s">
        <v>1146</v>
      </c>
      <c r="J268" s="572"/>
      <c r="K268" s="1501"/>
      <c r="L268" s="215"/>
      <c r="M268" s="342"/>
      <c r="N268" s="335"/>
      <c r="O268" s="1625"/>
      <c r="P268" s="1625"/>
      <c r="AH268" s="1632">
        <v>0</v>
      </c>
    </row>
    <row s="1636" customFormat="1" customHeight="1" ht="0.75" hidden="1">
      <c r="A269" s="1781"/>
      <c r="B269" s="1781"/>
      <c r="C269" s="370" t="s">
        <v>1156</v>
      </c>
      <c r="D269" s="2463"/>
      <c r="E269" s="2205"/>
      <c r="F269" s="2384"/>
      <c r="G269" s="401"/>
      <c r="H269" s="1501"/>
      <c r="I269" s="652"/>
      <c r="J269" s="572"/>
      <c r="K269" s="1501"/>
      <c r="L269" s="215"/>
      <c r="M269" s="342"/>
      <c r="N269" s="335"/>
      <c r="O269" s="1625"/>
      <c r="P269" s="1625"/>
      <c r="AH269" s="1632">
        <v>0</v>
      </c>
    </row>
    <row s="1636" customFormat="1" customHeight="1" ht="18.75" hidden="1">
      <c r="A270" s="1781" t="s">
        <v>257</v>
      </c>
      <c r="B270" s="1781" t="s">
        <v>258</v>
      </c>
      <c r="C270" s="370"/>
      <c r="D270" s="2463"/>
      <c r="E270" s="2205"/>
      <c r="F270" s="2384" t="str">
        <f>INDEX(PT_DIFFERENTIATION_VTAR,MATCH(A270,PT_DIFFERENTIATION_VTAR_ID,0))</f>
        <v>Тариф на транспортировку горячей воды</v>
      </c>
      <c r="G270" s="2428" t="str">
        <f>INDEX(PT_DIFFERENTIATION_NTAR,MATCH(B270,PT_DIFFERENTIATION_NTAR_ID,0))</f>
        <v/>
      </c>
      <c r="H270" s="1863"/>
      <c r="I270" s="1740"/>
      <c r="J270" s="1774"/>
      <c r="K270" s="1779"/>
      <c r="L270" s="1863" t="s">
        <v>308</v>
      </c>
      <c r="M270" s="342"/>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342"/>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342"/>
      <c r="N272" s="335"/>
      <c r="O272" s="1625"/>
      <c r="P272" s="1625"/>
      <c r="AH272" s="1632">
        <v>0</v>
      </c>
    </row>
    <row s="1636" customFormat="1" customHeight="1" ht="18.75" hidden="1">
      <c r="A273" s="1781" t="s">
        <v>262</v>
      </c>
      <c r="B273" s="1781" t="s">
        <v>263</v>
      </c>
      <c r="C273" s="370"/>
      <c r="D273" s="2463"/>
      <c r="E273" s="2205"/>
      <c r="F273" s="2384"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8" t="str">
        <f>INDEX(PT_DIFFERENTIATION_NTAR,MATCH(B273,PT_DIFFERENTIATION_NTAR_ID,0))</f>
        <v/>
      </c>
      <c r="H273" s="1863"/>
      <c r="I273" s="1740"/>
      <c r="J273" s="1774"/>
      <c r="K273" s="1779"/>
      <c r="L273" s="1863" t="s">
        <v>308</v>
      </c>
      <c r="M273" s="34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34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18.75" hidden="1">
      <c r="A276" s="1781" t="s">
        <v>267</v>
      </c>
      <c r="B276" s="1781" t="s">
        <v>268</v>
      </c>
      <c r="C276" s="370"/>
      <c r="D276" s="2463"/>
      <c r="E276" s="2205"/>
      <c r="F276" s="2384" t="str">
        <f>INDEX(PT_DIFFERENTIATION_VTAR,MATCH(A276,PT_DIFFERENTIATION_VTAR_ID,0))</f>
        <v>Тариф на водоотведение</v>
      </c>
      <c r="G276" s="2428" t="str">
        <f>INDEX(PT_DIFFERENTIATION_NTAR,MATCH(B276,PT_DIFFERENTIATION_NTAR_ID,0))</f>
        <v/>
      </c>
      <c r="H276" s="1863"/>
      <c r="I276" s="1740"/>
      <c r="J276" s="1774"/>
      <c r="K276" s="1779"/>
      <c r="L276" s="1863" t="s">
        <v>308</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18.75" hidden="1">
      <c r="A279" s="1781" t="s">
        <v>272</v>
      </c>
      <c r="B279" s="1781" t="s">
        <v>273</v>
      </c>
      <c r="C279" s="370"/>
      <c r="D279" s="2463"/>
      <c r="E279" s="2205"/>
      <c r="F279" s="2384" t="str">
        <f>INDEX(PT_DIFFERENTIATION_VTAR,MATCH(A279,PT_DIFFERENTIATION_VTAR_ID,0))</f>
        <v>Тариф на транспортировку сточных вод</v>
      </c>
      <c r="G279" s="2428" t="str">
        <f>INDEX(PT_DIFFERENTIATION_NTAR,MATCH(B279,PT_DIFFERENTIATION_NTAR_ID,0))</f>
        <v/>
      </c>
      <c r="H279" s="1863"/>
      <c r="I279" s="1740"/>
      <c r="J279" s="1774"/>
      <c r="K279" s="1779"/>
      <c r="L279" s="1863" t="s">
        <v>308</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277</v>
      </c>
      <c r="B282" s="1781" t="s">
        <v>278</v>
      </c>
      <c r="C282" s="370"/>
      <c r="D282" s="2463"/>
      <c r="E282" s="2205"/>
      <c r="F282" s="2384" t="str">
        <f>INDEX(PT_DIFFERENTIATION_VTAR,MATCH(A282,PT_DIFFERENTIATION_VTAR_ID,0))</f>
        <v>Тариф на подключение (технологическое присоединение) к централизованной системе водоотведения</v>
      </c>
      <c r="G282" s="2428" t="str">
        <f>INDEX(PT_DIFFERENTIATION_NTAR,MATCH(B282,PT_DIFFERENTIATION_NTAR_ID,0))</f>
        <v/>
      </c>
      <c r="H282" s="1863"/>
      <c r="I282" s="1740"/>
      <c r="J282" s="1774"/>
      <c r="K282" s="1779"/>
      <c r="L282" s="1863" t="s">
        <v>308</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1.05">
      <c r="A284" s="1781"/>
      <c r="B284" s="1781"/>
      <c r="C284" s="370" t="s">
        <v>1156</v>
      </c>
      <c r="D284" s="2463"/>
      <c r="E284" s="2205"/>
      <c r="F284" s="2384"/>
      <c r="G284" s="401"/>
      <c r="H284" s="1501"/>
      <c r="I284" s="652"/>
      <c r="J284" s="572"/>
      <c r="K284" s="1501"/>
      <c r="L284" s="215"/>
      <c r="M284" s="342"/>
      <c r="N284" s="335"/>
      <c r="O284" s="1625"/>
      <c r="P284" s="1625"/>
      <c r="AH284" s="1632">
        <v>1</v>
      </c>
    </row>
    <row customHeight="1" ht="27.299999999999997">
      <c r="A285" s="1781"/>
      <c r="B285" s="1781"/>
      <c r="D285" s="377"/>
      <c r="E285" s="148" t="s">
        <v>91</v>
      </c>
      <c r="F285"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461"/>
      <c r="H285" s="2461"/>
      <c r="I285" s="2461"/>
      <c r="J285" s="2461"/>
      <c r="K285" s="2461"/>
      <c r="L285" s="2461"/>
      <c r="M285" s="298"/>
      <c r="N285" s="335"/>
      <c r="AH285" s="375">
        <v>26</v>
      </c>
    </row>
    <row s="1636" customFormat="1" customHeight="1" ht="60.75" hidden="1">
      <c r="A286" s="1781" t="s">
        <v>155</v>
      </c>
      <c r="B286" s="1781" t="s">
        <v>156</v>
      </c>
      <c r="C286" s="370"/>
      <c r="D286" s="2463"/>
      <c r="E286" s="2205"/>
      <c r="F286" s="2384"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8" t="str">
        <f>INDEX(PT_DIFFERENTIATION_NTAR,MATCH(B286,PT_DIFFERENTIATION_NTAR_ID,0))</f>
        <v/>
      </c>
      <c r="H286" s="1863"/>
      <c r="I286" s="1740"/>
      <c r="J286" s="1774"/>
      <c r="K286" s="1779"/>
      <c r="L286" s="1863" t="s">
        <v>308</v>
      </c>
      <c r="M28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5"/>
      <c r="O286" s="1625"/>
      <c r="P286" s="1625"/>
      <c r="AH286" s="1632">
        <v>0</v>
      </c>
    </row>
    <row s="1636" customFormat="1" customHeight="1" ht="18.75" hidden="1">
      <c r="A287" s="1781"/>
      <c r="B287" s="1781"/>
      <c r="C287" s="370" t="s">
        <v>1147</v>
      </c>
      <c r="D287" s="2463"/>
      <c r="E287" s="2205"/>
      <c r="F287" s="2384"/>
      <c r="G287" s="2428"/>
      <c r="H287" s="1501"/>
      <c r="I287" s="652" t="s">
        <v>1146</v>
      </c>
      <c r="J287" s="572"/>
      <c r="K287" s="1501"/>
      <c r="L287" s="215"/>
      <c r="M287" s="2171"/>
      <c r="N287" s="335"/>
      <c r="O287" s="1625"/>
      <c r="P287" s="1625"/>
      <c r="AH287" s="1632">
        <v>0</v>
      </c>
    </row>
    <row s="1636" customFormat="1" customHeight="1" ht="0.75" hidden="1">
      <c r="A288" s="1781"/>
      <c r="B288" s="1781"/>
      <c r="C288" s="370" t="s">
        <v>1156</v>
      </c>
      <c r="D288" s="2463"/>
      <c r="E288" s="2205"/>
      <c r="F288" s="2384"/>
      <c r="G288" s="401"/>
      <c r="H288" s="1501"/>
      <c r="I288" s="652"/>
      <c r="J288" s="572"/>
      <c r="K288" s="1501"/>
      <c r="L288" s="215"/>
      <c r="M288" s="2171"/>
      <c r="N288" s="335"/>
      <c r="O288" s="1625"/>
      <c r="P288" s="1625"/>
      <c r="AH288" s="1632">
        <v>0</v>
      </c>
    </row>
    <row s="1636" customFormat="1" customHeight="1" ht="45" hidden="1">
      <c r="A289" s="1781" t="s">
        <v>160</v>
      </c>
      <c r="B289" s="1781" t="s">
        <v>161</v>
      </c>
      <c r="C289" s="370"/>
      <c r="D289" s="2463"/>
      <c r="E289" s="2205"/>
      <c r="F289" s="2384" t="str">
        <f>INDEX(PT_DIFFERENTIATION_VTAR,MATCH(A289,PT_DIFFERENTIATION_VTAR_ID,0))</f>
        <v/>
      </c>
      <c r="G289" s="2428" t="str">
        <f>INDEX(PT_DIFFERENTIATION_NTAR,MATCH(B289,PT_DIFFERENTIATION_NTAR_ID,0))</f>
        <v/>
      </c>
      <c r="H289" s="1863"/>
      <c r="I289" s="1740"/>
      <c r="J289" s="1774"/>
      <c r="K289" s="1779"/>
      <c r="L289" s="1863" t="s">
        <v>308</v>
      </c>
      <c r="M289" s="2172"/>
      <c r="N289" s="335"/>
      <c r="O289" s="1625"/>
      <c r="P289" s="1625"/>
      <c r="AH289" s="1632">
        <v>0</v>
      </c>
    </row>
    <row s="1636" customFormat="1" customHeight="1" ht="18.75" hidden="1">
      <c r="A290" s="1781"/>
      <c r="B290" s="1781"/>
      <c r="C290" s="370" t="s">
        <v>1147</v>
      </c>
      <c r="D290" s="2463"/>
      <c r="E290" s="2205"/>
      <c r="F290" s="2384"/>
      <c r="G290" s="2428"/>
      <c r="H290" s="1501"/>
      <c r="I290" s="652" t="s">
        <v>1146</v>
      </c>
      <c r="J290" s="572"/>
      <c r="K290" s="1501"/>
      <c r="L290" s="215"/>
      <c r="M290" s="1862"/>
      <c r="N290" s="335"/>
      <c r="O290" s="1625"/>
      <c r="P290" s="1625"/>
      <c r="AH290" s="1632">
        <v>0</v>
      </c>
    </row>
    <row s="1636" customFormat="1" customHeight="1" ht="0.75" hidden="1">
      <c r="A291" s="1781"/>
      <c r="B291" s="1781"/>
      <c r="C291" s="370" t="s">
        <v>1156</v>
      </c>
      <c r="D291" s="2463"/>
      <c r="E291" s="2205"/>
      <c r="F291" s="2384"/>
      <c r="G291" s="401"/>
      <c r="H291" s="1501"/>
      <c r="I291" s="652"/>
      <c r="J291" s="572"/>
      <c r="K291" s="1501"/>
      <c r="L291" s="215"/>
      <c r="M291" s="342"/>
      <c r="N291" s="335"/>
      <c r="O291" s="1625"/>
      <c r="P291" s="1625"/>
      <c r="AH291" s="1632">
        <v>0</v>
      </c>
    </row>
    <row s="1636" customFormat="1" customHeight="1" ht="45" hidden="1">
      <c r="A292" s="1781" t="s">
        <v>167</v>
      </c>
      <c r="B292" s="1781" t="s">
        <v>168</v>
      </c>
      <c r="C292" s="370"/>
      <c r="D292" s="2463"/>
      <c r="E292" s="2205"/>
      <c r="F292" s="2384"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28" t="str">
        <f>INDEX(PT_DIFFERENTIATION_NTAR,MATCH(B292,PT_DIFFERENTIATION_NTAR_ID,0))</f>
        <v/>
      </c>
      <c r="H292" s="1863"/>
      <c r="I292" s="1740"/>
      <c r="J292" s="1774"/>
      <c r="K292" s="1779"/>
      <c r="L292" s="1863" t="s">
        <v>308</v>
      </c>
      <c r="M292" s="342"/>
      <c r="N292" s="335"/>
      <c r="O292" s="1625"/>
      <c r="P292" s="1625"/>
      <c r="AH292" s="1632">
        <v>0</v>
      </c>
    </row>
    <row s="1636" customFormat="1" customHeight="1" ht="18.75" hidden="1">
      <c r="A293" s="1781"/>
      <c r="B293" s="1781"/>
      <c r="C293" s="370" t="s">
        <v>1147</v>
      </c>
      <c r="D293" s="2463"/>
      <c r="E293" s="2205"/>
      <c r="F293" s="2384"/>
      <c r="G293" s="2428"/>
      <c r="H293" s="1501"/>
      <c r="I293" s="652" t="s">
        <v>1146</v>
      </c>
      <c r="J293" s="572"/>
      <c r="K293" s="1501"/>
      <c r="L293" s="215"/>
      <c r="M293" s="342"/>
      <c r="N293" s="335"/>
      <c r="O293" s="1625"/>
      <c r="P293" s="1625"/>
      <c r="AH293" s="1632">
        <v>0</v>
      </c>
    </row>
    <row s="1636" customFormat="1" customHeight="1" ht="0.75" hidden="1">
      <c r="A294" s="1781"/>
      <c r="B294" s="1781"/>
      <c r="C294" s="370" t="s">
        <v>1156</v>
      </c>
      <c r="D294" s="2463"/>
      <c r="E294" s="2205"/>
      <c r="F294" s="2384"/>
      <c r="G294" s="401"/>
      <c r="H294" s="1501"/>
      <c r="I294" s="652"/>
      <c r="J294" s="572"/>
      <c r="K294" s="1501"/>
      <c r="L294" s="215"/>
      <c r="M294" s="342"/>
      <c r="N294" s="335"/>
      <c r="O294" s="1625"/>
      <c r="P294" s="1625"/>
      <c r="AH294" s="1632">
        <v>0</v>
      </c>
    </row>
    <row s="1636" customFormat="1" customHeight="1" ht="45" hidden="1">
      <c r="A295" s="1781" t="s">
        <v>173</v>
      </c>
      <c r="B295" s="1781" t="s">
        <v>174</v>
      </c>
      <c r="C295" s="370"/>
      <c r="D295" s="2463"/>
      <c r="E295" s="2205"/>
      <c r="F295" s="2384"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28" t="str">
        <f>INDEX(PT_DIFFERENTIATION_NTAR,MATCH(B295,PT_DIFFERENTIATION_NTAR_ID,0))</f>
        <v/>
      </c>
      <c r="H295" s="1863"/>
      <c r="I295" s="1740"/>
      <c r="J295" s="1774"/>
      <c r="K295" s="1779"/>
      <c r="L295" s="1863" t="s">
        <v>308</v>
      </c>
      <c r="M295" s="342"/>
      <c r="N295" s="335"/>
      <c r="O295" s="1625"/>
      <c r="P295" s="1625"/>
      <c r="AH295" s="1632">
        <v>0</v>
      </c>
    </row>
    <row s="1636" customFormat="1" customHeight="1" ht="18.75" hidden="1">
      <c r="A296" s="1781"/>
      <c r="B296" s="1781"/>
      <c r="C296" s="370" t="s">
        <v>1147</v>
      </c>
      <c r="D296" s="2463"/>
      <c r="E296" s="2205"/>
      <c r="F296" s="2384"/>
      <c r="G296" s="2428"/>
      <c r="H296" s="1501"/>
      <c r="I296" s="652" t="s">
        <v>1146</v>
      </c>
      <c r="J296" s="572"/>
      <c r="K296" s="1501"/>
      <c r="L296" s="215"/>
      <c r="M296" s="342"/>
      <c r="N296" s="335"/>
      <c r="O296" s="1625"/>
      <c r="P296" s="1625"/>
      <c r="AH296" s="1632">
        <v>0</v>
      </c>
    </row>
    <row s="1636" customFormat="1" customHeight="1" ht="0.75" hidden="1">
      <c r="A297" s="1781"/>
      <c r="B297" s="1781"/>
      <c r="C297" s="370" t="s">
        <v>1156</v>
      </c>
      <c r="D297" s="2463"/>
      <c r="E297" s="2205"/>
      <c r="F297" s="2384"/>
      <c r="G297" s="401"/>
      <c r="H297" s="1501"/>
      <c r="I297" s="652"/>
      <c r="J297" s="572"/>
      <c r="K297" s="1501"/>
      <c r="L297" s="215"/>
      <c r="M297" s="342"/>
      <c r="N297" s="335"/>
      <c r="O297" s="1625"/>
      <c r="P297" s="1625"/>
      <c r="AH297" s="1632">
        <v>0</v>
      </c>
    </row>
    <row s="1636" customFormat="1" customHeight="1" ht="18.75" hidden="1">
      <c r="A298" s="1781" t="s">
        <v>179</v>
      </c>
      <c r="B298" s="1781" t="s">
        <v>180</v>
      </c>
      <c r="C298" s="370"/>
      <c r="D298" s="2463"/>
      <c r="E298" s="2205"/>
      <c r="F298" s="2384" t="str">
        <f>INDEX(PT_DIFFERENTIATION_VTAR,MATCH(A298,PT_DIFFERENTIATION_VTAR_ID,0))</f>
        <v>Тарифы на услуги по передаче тепловой энергии</v>
      </c>
      <c r="G298" s="2428" t="str">
        <f>INDEX(PT_DIFFERENTIATION_NTAR,MATCH(B298,PT_DIFFERENTIATION_NTAR_ID,0))</f>
        <v/>
      </c>
      <c r="H298" s="1863"/>
      <c r="I298" s="1740"/>
      <c r="J298" s="1774"/>
      <c r="K298" s="1779"/>
      <c r="L298" s="1863" t="s">
        <v>308</v>
      </c>
      <c r="M298" s="342"/>
      <c r="N298" s="335"/>
      <c r="O298" s="1625"/>
      <c r="P298" s="1625"/>
      <c r="AH298" s="1632">
        <v>0</v>
      </c>
    </row>
    <row s="1636" customFormat="1" customHeight="1" ht="18.75" hidden="1">
      <c r="A299" s="1781"/>
      <c r="B299" s="1781"/>
      <c r="C299" s="370" t="s">
        <v>1147</v>
      </c>
      <c r="D299" s="2463"/>
      <c r="E299" s="2205"/>
      <c r="F299" s="2384"/>
      <c r="G299" s="2428"/>
      <c r="H299" s="1501"/>
      <c r="I299" s="652" t="s">
        <v>1146</v>
      </c>
      <c r="J299" s="572"/>
      <c r="K299" s="1501"/>
      <c r="L299" s="215"/>
      <c r="M299" s="342"/>
      <c r="N299" s="335"/>
      <c r="O299" s="1625"/>
      <c r="P299" s="1625"/>
      <c r="AH299" s="1632">
        <v>0</v>
      </c>
    </row>
    <row s="1636" customFormat="1" customHeight="1" ht="0.75" hidden="1">
      <c r="A300" s="1781"/>
      <c r="B300" s="1781"/>
      <c r="C300" s="370" t="s">
        <v>1156</v>
      </c>
      <c r="D300" s="2463"/>
      <c r="E300" s="2205"/>
      <c r="F300" s="2384"/>
      <c r="G300" s="401"/>
      <c r="H300" s="1501"/>
      <c r="I300" s="652"/>
      <c r="J300" s="572"/>
      <c r="K300" s="1501"/>
      <c r="L300" s="215"/>
      <c r="M300" s="342"/>
      <c r="N300" s="335"/>
      <c r="O300" s="1625"/>
      <c r="P300" s="1625"/>
      <c r="AH300" s="1632">
        <v>0</v>
      </c>
    </row>
    <row s="1636" customFormat="1" customHeight="1" ht="18.75" hidden="1">
      <c r="A301" s="1781" t="s">
        <v>185</v>
      </c>
      <c r="B301" s="1781" t="s">
        <v>186</v>
      </c>
      <c r="C301" s="370"/>
      <c r="D301" s="2463"/>
      <c r="E301" s="2205"/>
      <c r="F301" s="2384" t="str">
        <f>INDEX(PT_DIFFERENTIATION_VTAR,MATCH(A301,PT_DIFFERENTIATION_VTAR_ID,0))</f>
        <v>Тарифы на услуги по передаче теплоносителя</v>
      </c>
      <c r="G301" s="2428" t="str">
        <f>INDEX(PT_DIFFERENTIATION_NTAR,MATCH(B301,PT_DIFFERENTIATION_NTAR_ID,0))</f>
        <v/>
      </c>
      <c r="H301" s="1863"/>
      <c r="I301" s="1740"/>
      <c r="J301" s="1774"/>
      <c r="K301" s="1779"/>
      <c r="L301" s="1863" t="s">
        <v>308</v>
      </c>
      <c r="M301" s="342"/>
      <c r="N301" s="335"/>
      <c r="O301" s="1625"/>
      <c r="P301" s="1625"/>
      <c r="AH301" s="1632">
        <v>0</v>
      </c>
    </row>
    <row s="1636" customFormat="1" customHeight="1" ht="18.75" hidden="1">
      <c r="A302" s="1781"/>
      <c r="B302" s="1781"/>
      <c r="C302" s="370" t="s">
        <v>1147</v>
      </c>
      <c r="D302" s="2463"/>
      <c r="E302" s="2205"/>
      <c r="F302" s="2384"/>
      <c r="G302" s="2428"/>
      <c r="H302" s="1501"/>
      <c r="I302" s="652" t="s">
        <v>1146</v>
      </c>
      <c r="J302" s="572"/>
      <c r="K302" s="1501"/>
      <c r="L302" s="215"/>
      <c r="M302" s="342"/>
      <c r="N302" s="335"/>
      <c r="O302" s="1625"/>
      <c r="P302" s="1625"/>
      <c r="AH302" s="1632">
        <v>0</v>
      </c>
    </row>
    <row s="1636" customFormat="1" customHeight="1" ht="0.75" hidden="1">
      <c r="A303" s="1781"/>
      <c r="B303" s="1781"/>
      <c r="C303" s="370" t="s">
        <v>1156</v>
      </c>
      <c r="D303" s="2463"/>
      <c r="E303" s="2205"/>
      <c r="F303" s="2384"/>
      <c r="G303" s="401"/>
      <c r="H303" s="1501"/>
      <c r="I303" s="652"/>
      <c r="J303" s="572"/>
      <c r="K303" s="1501"/>
      <c r="L303" s="215"/>
      <c r="M303" s="342"/>
      <c r="N303" s="335"/>
      <c r="O303" s="1625"/>
      <c r="P303" s="1625"/>
      <c r="AH303" s="1632">
        <v>0</v>
      </c>
    </row>
    <row s="1636" customFormat="1" customHeight="1" ht="18.75" hidden="1">
      <c r="A304" s="1781" t="s">
        <v>191</v>
      </c>
      <c r="B304" s="1781" t="s">
        <v>192</v>
      </c>
      <c r="C304" s="370"/>
      <c r="D304" s="2463"/>
      <c r="E304" s="2205"/>
      <c r="F304" s="2384"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428" t="str">
        <f>INDEX(PT_DIFFERENTIATION_NTAR,MATCH(B304,PT_DIFFERENTIATION_NTAR_ID,0))</f>
        <v/>
      </c>
      <c r="H304" s="1863"/>
      <c r="I304" s="1740"/>
      <c r="J304" s="1774"/>
      <c r="K304" s="1779"/>
      <c r="L304" s="1863" t="s">
        <v>308</v>
      </c>
      <c r="M304" s="342"/>
      <c r="N304" s="335"/>
      <c r="O304" s="1625"/>
      <c r="P304" s="1625"/>
      <c r="AH304" s="1632">
        <v>0</v>
      </c>
    </row>
    <row s="1636" customFormat="1" customHeight="1" ht="18.75" hidden="1">
      <c r="A305" s="1781"/>
      <c r="B305" s="1781"/>
      <c r="C305" s="370" t="s">
        <v>1147</v>
      </c>
      <c r="D305" s="2463"/>
      <c r="E305" s="2205"/>
      <c r="F305" s="2384"/>
      <c r="G305" s="2428"/>
      <c r="H305" s="1501"/>
      <c r="I305" s="652" t="s">
        <v>1146</v>
      </c>
      <c r="J305" s="572"/>
      <c r="K305" s="1501"/>
      <c r="L305" s="215"/>
      <c r="M305" s="342"/>
      <c r="N305" s="335"/>
      <c r="O305" s="1625"/>
      <c r="P305" s="1625"/>
      <c r="AH305" s="1632">
        <v>0</v>
      </c>
    </row>
    <row s="1636" customFormat="1" customHeight="1" ht="0.75" hidden="1">
      <c r="A306" s="1781"/>
      <c r="B306" s="1781"/>
      <c r="C306" s="370" t="s">
        <v>1156</v>
      </c>
      <c r="D306" s="2463"/>
      <c r="E306" s="2205"/>
      <c r="F306" s="2384"/>
      <c r="G306" s="401"/>
      <c r="H306" s="1501"/>
      <c r="I306" s="652"/>
      <c r="J306" s="572"/>
      <c r="K306" s="1501"/>
      <c r="L306" s="215"/>
      <c r="M306" s="342"/>
      <c r="N306" s="335"/>
      <c r="O306" s="1625"/>
      <c r="P306" s="1625"/>
      <c r="AH306" s="1632">
        <v>0</v>
      </c>
    </row>
    <row s="1636" customFormat="1" customHeight="1" ht="18.75" hidden="1">
      <c r="A307" s="1781" t="s">
        <v>197</v>
      </c>
      <c r="B307" s="1781" t="s">
        <v>198</v>
      </c>
      <c r="C307" s="370"/>
      <c r="D307" s="2463"/>
      <c r="E307" s="2205"/>
      <c r="F307" s="2384" t="str">
        <f>INDEX(PT_DIFFERENTIATION_VTAR,MATCH(A307,PT_DIFFERENTIATION_VTAR_ID,0))</f>
        <v>Плата за подключение (технологическое присоединение) к системе теплоснабжения</v>
      </c>
      <c r="G307" s="2428" t="str">
        <f>INDEX(PT_DIFFERENTIATION_NTAR,MATCH(B307,PT_DIFFERENTIATION_NTAR_ID,0))</f>
        <v/>
      </c>
      <c r="H307" s="1863"/>
      <c r="I307" s="1740"/>
      <c r="J307" s="1774"/>
      <c r="K307" s="1779"/>
      <c r="L307" s="1863" t="s">
        <v>308</v>
      </c>
      <c r="M307" s="342"/>
      <c r="N307" s="335"/>
      <c r="O307" s="1625"/>
      <c r="P307" s="1625"/>
      <c r="AH307" s="1632">
        <v>0</v>
      </c>
    </row>
    <row s="1636" customFormat="1" customHeight="1" ht="18.75" hidden="1">
      <c r="A308" s="1781"/>
      <c r="B308" s="1781"/>
      <c r="C308" s="370" t="s">
        <v>1147</v>
      </c>
      <c r="D308" s="2463"/>
      <c r="E308" s="2205"/>
      <c r="F308" s="2384"/>
      <c r="G308" s="2428"/>
      <c r="H308" s="1501"/>
      <c r="I308" s="652" t="s">
        <v>1146</v>
      </c>
      <c r="J308" s="572"/>
      <c r="K308" s="1501"/>
      <c r="L308" s="215"/>
      <c r="M308" s="342"/>
      <c r="N308" s="335"/>
      <c r="O308" s="1625"/>
      <c r="P308" s="1625"/>
      <c r="AH308" s="1632">
        <v>0</v>
      </c>
    </row>
    <row s="1636" customFormat="1" customHeight="1" ht="0.75" hidden="1">
      <c r="A309" s="1781"/>
      <c r="B309" s="1781"/>
      <c r="C309" s="370" t="s">
        <v>1156</v>
      </c>
      <c r="D309" s="2463"/>
      <c r="E309" s="2205"/>
      <c r="F309" s="2384"/>
      <c r="G309" s="401"/>
      <c r="H309" s="1501"/>
      <c r="I309" s="652"/>
      <c r="J309" s="572"/>
      <c r="K309" s="1501"/>
      <c r="L309" s="215"/>
      <c r="M309" s="342"/>
      <c r="N309" s="335"/>
      <c r="O309" s="1625"/>
      <c r="P309" s="1625"/>
      <c r="AH309" s="1632">
        <v>0</v>
      </c>
    </row>
    <row s="1636" customFormat="1" customHeight="1" ht="18.75" hidden="1">
      <c r="A310" s="1781" t="s">
        <v>203</v>
      </c>
      <c r="B310" s="1781" t="s">
        <v>204</v>
      </c>
      <c r="C310" s="370"/>
      <c r="D310" s="2463"/>
      <c r="E310" s="2205"/>
      <c r="F310" s="2384" t="str">
        <f>INDEX(PT_DIFFERENTIATION_VTAR,MATCH(A310,PT_DIFFERENTIATION_VTAR_ID,0))</f>
        <v>Плата за подключение (технологическое присоединение) к системе теплоснабжения (индивидуальная)</v>
      </c>
      <c r="G310" s="2428" t="str">
        <f>INDEX(PT_DIFFERENTIATION_NTAR,MATCH(B310,PT_DIFFERENTIATION_NTAR_ID,0))</f>
        <v/>
      </c>
      <c r="H310" s="1990"/>
      <c r="I310" s="1740"/>
      <c r="J310" s="1774"/>
      <c r="K310" s="1779"/>
      <c r="L310" s="1990" t="s">
        <v>308</v>
      </c>
      <c r="M310" s="342"/>
      <c r="N310" s="335"/>
      <c r="O310" s="1625"/>
      <c r="P310" s="1625"/>
      <c r="AH310" s="1632">
        <v>0</v>
      </c>
    </row>
    <row s="1636" customFormat="1" customHeight="1" ht="18.75" hidden="1">
      <c r="A311" s="1781"/>
      <c r="B311" s="1781"/>
      <c r="C311" s="370" t="s">
        <v>1147</v>
      </c>
      <c r="D311" s="2463"/>
      <c r="E311" s="2205"/>
      <c r="F311" s="2384"/>
      <c r="G311" s="2428"/>
      <c r="H311" s="1501"/>
      <c r="I311" s="652" t="s">
        <v>1146</v>
      </c>
      <c r="J311" s="572"/>
      <c r="K311" s="1501"/>
      <c r="L311" s="215"/>
      <c r="M311" s="342"/>
      <c r="N311" s="335"/>
      <c r="O311" s="1625"/>
      <c r="P311" s="1625"/>
      <c r="AH311" s="1632">
        <v>0</v>
      </c>
    </row>
    <row s="1636" customFormat="1" customHeight="1" ht="0.75" hidden="1">
      <c r="A312" s="1781"/>
      <c r="B312" s="1781"/>
      <c r="C312" s="370" t="s">
        <v>1156</v>
      </c>
      <c r="D312" s="2463"/>
      <c r="E312" s="2205"/>
      <c r="F312" s="2384"/>
      <c r="G312" s="401"/>
      <c r="H312" s="1501"/>
      <c r="I312" s="652"/>
      <c r="J312" s="572"/>
      <c r="K312" s="1501"/>
      <c r="L312" s="215"/>
      <c r="M312" s="342"/>
      <c r="N312" s="335"/>
      <c r="O312" s="1625"/>
      <c r="P312" s="1625"/>
      <c r="AH312" s="1632">
        <v>0</v>
      </c>
    </row>
    <row s="1636" customFormat="1" customHeight="1" ht="18.75">
      <c r="A313" s="1781" t="s">
        <v>224</v>
      </c>
      <c r="B313" s="1781" t="s">
        <v>225</v>
      </c>
      <c r="C313" s="370"/>
      <c r="D313" s="2463"/>
      <c r="E313" s="2205"/>
      <c r="F313" s="2384" t="str">
        <f>INDEX(PT_DIFFERENTIATION_VTAR,MATCH(A313,PT_DIFFERENTIATION_VTAR_ID,0))</f>
        <v>Тариф на питьевую воду (питьевое водоснабжение)</v>
      </c>
      <c r="G313" s="2428" t="str">
        <f>INDEX(PT_DIFFERENTIATION_NTAR,MATCH(B313,PT_DIFFERENTIATION_NTAR_ID,0))</f>
        <v>Тариф на питьевую воду (питьевое водоснабжение)</v>
      </c>
      <c r="H313" s="1863"/>
      <c r="I313" s="1740">
        <v>46023</v>
      </c>
      <c r="J313" s="1774">
        <v>46387</v>
      </c>
      <c r="K313" s="1779">
        <v>0</v>
      </c>
      <c r="L313" s="1863" t="s">
        <v>308</v>
      </c>
      <c r="M313" s="342"/>
      <c r="N313" s="335"/>
      <c r="O313" s="1625"/>
      <c r="P313" s="1625"/>
      <c r="AH313" s="1632">
        <v>0</v>
      </c>
    </row>
    <row s="1636" customFormat="1" customHeight="1" ht="56.25">
      <c r="A314" s="1824"/>
      <c r="B314" s="1824"/>
      <c r="C314" s="1688"/>
      <c r="D314" s="345"/>
      <c r="E314" s="1032"/>
      <c r="F314" s="1032"/>
      <c r="G314" s="1032"/>
      <c r="H314" s="2578" t="s">
        <v>488</v>
      </c>
      <c r="I314" s="1740">
        <v>46388</v>
      </c>
      <c r="J314" s="1774">
        <v>46752</v>
      </c>
      <c r="K314" s="1779">
        <v>0</v>
      </c>
      <c r="L314" s="2272" t="s">
        <v>308</v>
      </c>
      <c r="M314" s="2319"/>
      <c r="N314" s="619"/>
      <c r="O314" s="1625"/>
      <c r="P314" s="1625"/>
      <c r="Q314" s="1636"/>
      <c r="R314" s="1636"/>
      <c r="S314" s="1636"/>
      <c r="T314" s="1636"/>
      <c r="U314" s="1636"/>
      <c r="V314" s="1636"/>
      <c r="W314" s="1636"/>
      <c r="X314" s="1636"/>
      <c r="Y314" s="1636"/>
      <c r="Z314" s="1636"/>
      <c r="AA314" s="1636"/>
      <c r="AB314" s="1636"/>
      <c r="AC314" s="1636"/>
      <c r="AD314" s="1636"/>
      <c r="AE314" s="1636"/>
      <c r="AF314" s="1636"/>
      <c r="AG314" s="1636"/>
      <c r="AH314" s="1636">
        <v>0</v>
      </c>
    </row>
    <row s="1636" customFormat="1" customHeight="1" ht="56.25">
      <c r="A315" s="1824"/>
      <c r="B315" s="1824"/>
      <c r="C315" s="1688"/>
      <c r="D315" s="345"/>
      <c r="E315" s="1032"/>
      <c r="F315" s="1032"/>
      <c r="G315" s="1032"/>
      <c r="H315" s="2578" t="s">
        <v>488</v>
      </c>
      <c r="I315" s="1740">
        <v>46753</v>
      </c>
      <c r="J315" s="1774">
        <v>47118</v>
      </c>
      <c r="K315" s="1779">
        <v>0</v>
      </c>
      <c r="L315" s="2272" t="s">
        <v>308</v>
      </c>
      <c r="M315" s="2319"/>
      <c r="N315" s="619"/>
      <c r="O315" s="1625"/>
      <c r="P315" s="1625"/>
      <c r="Q315" s="1636"/>
      <c r="R315" s="1636"/>
      <c r="S315" s="1636"/>
      <c r="T315" s="1636"/>
      <c r="U315" s="1636"/>
      <c r="V315" s="1636"/>
      <c r="W315" s="1636"/>
      <c r="X315" s="1636"/>
      <c r="Y315" s="1636"/>
      <c r="Z315" s="1636"/>
      <c r="AA315" s="1636"/>
      <c r="AB315" s="1636"/>
      <c r="AC315" s="1636"/>
      <c r="AD315" s="1636"/>
      <c r="AE315" s="1636"/>
      <c r="AF315" s="1636"/>
      <c r="AG315" s="1636"/>
      <c r="AH315" s="1636">
        <v>0</v>
      </c>
    </row>
    <row s="1636" customFormat="1" customHeight="1" ht="56.25">
      <c r="A316" s="1824"/>
      <c r="B316" s="1824"/>
      <c r="C316" s="1688"/>
      <c r="D316" s="345"/>
      <c r="E316" s="1032"/>
      <c r="F316" s="1032"/>
      <c r="G316" s="1032"/>
      <c r="H316" s="2578" t="s">
        <v>488</v>
      </c>
      <c r="I316" s="1740">
        <v>47119</v>
      </c>
      <c r="J316" s="1774">
        <v>47483</v>
      </c>
      <c r="K316" s="1779">
        <v>0</v>
      </c>
      <c r="L316" s="2272" t="s">
        <v>308</v>
      </c>
      <c r="M316" s="2319"/>
      <c r="N316" s="619"/>
      <c r="O316" s="1625"/>
      <c r="P316" s="1625"/>
      <c r="Q316" s="1636"/>
      <c r="R316" s="1636"/>
      <c r="S316" s="1636"/>
      <c r="T316" s="1636"/>
      <c r="U316" s="1636"/>
      <c r="V316" s="1636"/>
      <c r="W316" s="1636"/>
      <c r="X316" s="1636"/>
      <c r="Y316" s="1636"/>
      <c r="Z316" s="1636"/>
      <c r="AA316" s="1636"/>
      <c r="AB316" s="1636"/>
      <c r="AC316" s="1636"/>
      <c r="AD316" s="1636"/>
      <c r="AE316" s="1636"/>
      <c r="AF316" s="1636"/>
      <c r="AG316" s="1636"/>
      <c r="AH316" s="1636">
        <v>0</v>
      </c>
    </row>
    <row s="1636" customFormat="1" customHeight="1" ht="56.25">
      <c r="A317" s="1824"/>
      <c r="B317" s="1824"/>
      <c r="C317" s="1688"/>
      <c r="D317" s="345"/>
      <c r="E317" s="1032"/>
      <c r="F317" s="1032"/>
      <c r="G317" s="1032"/>
      <c r="H317" s="2578" t="s">
        <v>488</v>
      </c>
      <c r="I317" s="1740">
        <v>47484</v>
      </c>
      <c r="J317" s="1774">
        <v>47848</v>
      </c>
      <c r="K317" s="1779">
        <v>0</v>
      </c>
      <c r="L317" s="2272" t="s">
        <v>308</v>
      </c>
      <c r="M317" s="2319"/>
      <c r="N317" s="619"/>
      <c r="O317" s="1625"/>
      <c r="P317" s="1625"/>
      <c r="Q317" s="1636"/>
      <c r="R317" s="1636"/>
      <c r="S317" s="1636"/>
      <c r="T317" s="1636"/>
      <c r="U317" s="1636"/>
      <c r="V317" s="1636"/>
      <c r="W317" s="1636"/>
      <c r="X317" s="1636"/>
      <c r="Y317" s="1636"/>
      <c r="Z317" s="1636"/>
      <c r="AA317" s="1636"/>
      <c r="AB317" s="1636"/>
      <c r="AC317" s="1636"/>
      <c r="AD317" s="1636"/>
      <c r="AE317" s="1636"/>
      <c r="AF317" s="1636"/>
      <c r="AG317" s="1636"/>
      <c r="AH317" s="1636">
        <v>0</v>
      </c>
    </row>
    <row s="1636" customFormat="1" customHeight="1" ht="18.75">
      <c r="A318" s="1781"/>
      <c r="B318" s="1781"/>
      <c r="C318" s="370" t="s">
        <v>1147</v>
      </c>
      <c r="D318" s="2463"/>
      <c r="E318" s="2205"/>
      <c r="F318" s="2384"/>
      <c r="G318" s="2428"/>
      <c r="H318" s="1501"/>
      <c r="I318" s="652" t="s">
        <v>1146</v>
      </c>
      <c r="J318" s="572"/>
      <c r="K318" s="1501"/>
      <c r="L318" s="215"/>
      <c r="M318" s="342"/>
      <c r="N318" s="335"/>
      <c r="O318" s="1625"/>
      <c r="P318" s="1625"/>
      <c r="AH318" s="1632">
        <v>0</v>
      </c>
    </row>
    <row s="1636" customFormat="1" customHeight="1" ht="0.75">
      <c r="A319" s="1781"/>
      <c r="B319" s="1781"/>
      <c r="C319" s="370" t="s">
        <v>1156</v>
      </c>
      <c r="D319" s="2463"/>
      <c r="E319" s="2205"/>
      <c r="F319" s="2384"/>
      <c r="G319" s="401"/>
      <c r="H319" s="1501"/>
      <c r="I319" s="652"/>
      <c r="J319" s="572"/>
      <c r="K319" s="1501"/>
      <c r="L319" s="215"/>
      <c r="M319" s="342"/>
      <c r="N319" s="335"/>
      <c r="O319" s="1625"/>
      <c r="P319" s="1625"/>
      <c r="AH319" s="1632">
        <v>0</v>
      </c>
    </row>
    <row s="1636" customFormat="1" customHeight="1" ht="18.75" hidden="1">
      <c r="A320" s="1781" t="s">
        <v>232</v>
      </c>
      <c r="B320" s="1781" t="s">
        <v>233</v>
      </c>
      <c r="C320" s="370"/>
      <c r="D320" s="2463"/>
      <c r="E320" s="2205"/>
      <c r="F320" s="2384" t="str">
        <f>INDEX(PT_DIFFERENTIATION_VTAR,MATCH(A320,PT_DIFFERENTIATION_VTAR_ID,0))</f>
        <v>Тариф на техническую воду</v>
      </c>
      <c r="G320" s="2428" t="str">
        <f>INDEX(PT_DIFFERENTIATION_NTAR,MATCH(B320,PT_DIFFERENTIATION_NTAR_ID,0))</f>
        <v/>
      </c>
      <c r="H320" s="1863"/>
      <c r="I320" s="1740"/>
      <c r="J320" s="1774"/>
      <c r="K320" s="1779"/>
      <c r="L320" s="1863" t="s">
        <v>308</v>
      </c>
      <c r="M320" s="342"/>
      <c r="N320" s="335"/>
      <c r="O320" s="1625"/>
      <c r="P320" s="1625"/>
      <c r="AH320" s="1632">
        <v>0</v>
      </c>
    </row>
    <row s="1636" customFormat="1" customHeight="1" ht="18.75" hidden="1">
      <c r="A321" s="1781"/>
      <c r="B321" s="1781"/>
      <c r="C321" s="370" t="s">
        <v>1147</v>
      </c>
      <c r="D321" s="2463"/>
      <c r="E321" s="2205"/>
      <c r="F321" s="2384"/>
      <c r="G321" s="2428"/>
      <c r="H321" s="1501"/>
      <c r="I321" s="652" t="s">
        <v>1146</v>
      </c>
      <c r="J321" s="572"/>
      <c r="K321" s="1501"/>
      <c r="L321" s="215"/>
      <c r="M321" s="342"/>
      <c r="N321" s="335"/>
      <c r="O321" s="1625"/>
      <c r="P321" s="1625"/>
      <c r="AH321" s="1632">
        <v>0</v>
      </c>
    </row>
    <row s="1636" customFormat="1" customHeight="1" ht="0.75" hidden="1">
      <c r="A322" s="1781"/>
      <c r="B322" s="1781"/>
      <c r="C322" s="370" t="s">
        <v>1156</v>
      </c>
      <c r="D322" s="2463"/>
      <c r="E322" s="2205"/>
      <c r="F322" s="2384"/>
      <c r="G322" s="401"/>
      <c r="H322" s="1501"/>
      <c r="I322" s="652"/>
      <c r="J322" s="572"/>
      <c r="K322" s="1501"/>
      <c r="L322" s="215"/>
      <c r="M322" s="342"/>
      <c r="N322" s="335"/>
      <c r="O322" s="1625"/>
      <c r="P322" s="1625"/>
      <c r="AH322" s="1632">
        <v>0</v>
      </c>
    </row>
    <row s="1636" customFormat="1" customHeight="1" ht="18.75" hidden="1">
      <c r="A323" s="1781" t="s">
        <v>237</v>
      </c>
      <c r="B323" s="1781" t="s">
        <v>238</v>
      </c>
      <c r="C323" s="370"/>
      <c r="D323" s="2463"/>
      <c r="E323" s="2205"/>
      <c r="F323" s="2384" t="str">
        <f>INDEX(PT_DIFFERENTIATION_VTAR,MATCH(A323,PT_DIFFERENTIATION_VTAR_ID,0))</f>
        <v>Тариф на транспортировку воды</v>
      </c>
      <c r="G323" s="2428" t="str">
        <f>INDEX(PT_DIFFERENTIATION_NTAR,MATCH(B323,PT_DIFFERENTIATION_NTAR_ID,0))</f>
        <v/>
      </c>
      <c r="H323" s="1863"/>
      <c r="I323" s="1740"/>
      <c r="J323" s="1774"/>
      <c r="K323" s="1779"/>
      <c r="L323" s="1863" t="s">
        <v>308</v>
      </c>
      <c r="M323" s="342"/>
      <c r="N323" s="335"/>
      <c r="O323" s="1625"/>
      <c r="P323" s="1625"/>
      <c r="AH323" s="1632">
        <v>0</v>
      </c>
    </row>
    <row s="1636" customFormat="1" customHeight="1" ht="18.75" hidden="1">
      <c r="A324" s="1781"/>
      <c r="B324" s="1781"/>
      <c r="C324" s="370" t="s">
        <v>1147</v>
      </c>
      <c r="D324" s="2463"/>
      <c r="E324" s="2205"/>
      <c r="F324" s="2384"/>
      <c r="G324" s="2428"/>
      <c r="H324" s="1501"/>
      <c r="I324" s="652" t="s">
        <v>1146</v>
      </c>
      <c r="J324" s="572"/>
      <c r="K324" s="1501"/>
      <c r="L324" s="215"/>
      <c r="M324" s="342"/>
      <c r="N324" s="335"/>
      <c r="O324" s="1625"/>
      <c r="P324" s="1625"/>
      <c r="AH324" s="1632">
        <v>0</v>
      </c>
    </row>
    <row s="1636" customFormat="1" customHeight="1" ht="0.75" hidden="1">
      <c r="A325" s="1781"/>
      <c r="B325" s="1781"/>
      <c r="C325" s="370" t="s">
        <v>1156</v>
      </c>
      <c r="D325" s="2463"/>
      <c r="E325" s="2205"/>
      <c r="F325" s="2384"/>
      <c r="G325" s="401"/>
      <c r="H325" s="1501"/>
      <c r="I325" s="652"/>
      <c r="J325" s="572"/>
      <c r="K325" s="1501"/>
      <c r="L325" s="215"/>
      <c r="M325" s="342"/>
      <c r="N325" s="335"/>
      <c r="O325" s="1625"/>
      <c r="P325" s="1625"/>
      <c r="AH325" s="1632">
        <v>0</v>
      </c>
    </row>
    <row s="1636" customFormat="1" customHeight="1" ht="18.75" hidden="1">
      <c r="A326" s="1781" t="s">
        <v>242</v>
      </c>
      <c r="B326" s="1781" t="s">
        <v>243</v>
      </c>
      <c r="C326" s="370"/>
      <c r="D326" s="2463"/>
      <c r="E326" s="2205"/>
      <c r="F326" s="2384" t="str">
        <f>INDEX(PT_DIFFERENTIATION_VTAR,MATCH(A326,PT_DIFFERENTIATION_VTAR_ID,0))</f>
        <v>Тариф на подвоз воды</v>
      </c>
      <c r="G326" s="2428" t="str">
        <f>INDEX(PT_DIFFERENTIATION_NTAR,MATCH(B326,PT_DIFFERENTIATION_NTAR_ID,0))</f>
        <v/>
      </c>
      <c r="H326" s="1863"/>
      <c r="I326" s="1740"/>
      <c r="J326" s="1774"/>
      <c r="K326" s="1779"/>
      <c r="L326" s="1863" t="s">
        <v>308</v>
      </c>
      <c r="M326" s="342"/>
      <c r="N326" s="335"/>
      <c r="O326" s="1625"/>
      <c r="P326" s="1625"/>
      <c r="AH326" s="1632">
        <v>0</v>
      </c>
    </row>
    <row s="1636" customFormat="1" customHeight="1" ht="18.75" hidden="1">
      <c r="A327" s="1781"/>
      <c r="B327" s="1781"/>
      <c r="C327" s="370" t="s">
        <v>1147</v>
      </c>
      <c r="D327" s="2463"/>
      <c r="E327" s="2205"/>
      <c r="F327" s="2384"/>
      <c r="G327" s="2428"/>
      <c r="H327" s="1501"/>
      <c r="I327" s="652" t="s">
        <v>1146</v>
      </c>
      <c r="J327" s="572"/>
      <c r="K327" s="1501"/>
      <c r="L327" s="215"/>
      <c r="M327" s="342"/>
      <c r="N327" s="335"/>
      <c r="O327" s="1625"/>
      <c r="P327" s="1625"/>
      <c r="AH327" s="1632">
        <v>0</v>
      </c>
    </row>
    <row s="1636" customFormat="1" customHeight="1" ht="0.75" hidden="1">
      <c r="A328" s="1781"/>
      <c r="B328" s="1781"/>
      <c r="C328" s="370" t="s">
        <v>1156</v>
      </c>
      <c r="D328" s="2463"/>
      <c r="E328" s="2205"/>
      <c r="F328" s="2384"/>
      <c r="G328" s="401"/>
      <c r="H328" s="1501"/>
      <c r="I328" s="652"/>
      <c r="J328" s="572"/>
      <c r="K328" s="1501"/>
      <c r="L328" s="215"/>
      <c r="M328" s="342"/>
      <c r="N328" s="335"/>
      <c r="O328" s="1625"/>
      <c r="P328" s="1625"/>
      <c r="AH328" s="1632">
        <v>0</v>
      </c>
    </row>
    <row s="1636" customFormat="1" customHeight="1" ht="18.75" hidden="1">
      <c r="A329" s="1781" t="s">
        <v>247</v>
      </c>
      <c r="B329" s="1781" t="s">
        <v>248</v>
      </c>
      <c r="C329" s="370"/>
      <c r="D329" s="2463"/>
      <c r="E329" s="2205"/>
      <c r="F329" s="2384"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8" t="str">
        <f>INDEX(PT_DIFFERENTIATION_NTAR,MATCH(B329,PT_DIFFERENTIATION_NTAR_ID,0))</f>
        <v/>
      </c>
      <c r="H329" s="1863"/>
      <c r="I329" s="1740"/>
      <c r="J329" s="1774"/>
      <c r="K329" s="1779"/>
      <c r="L329" s="1863" t="s">
        <v>308</v>
      </c>
      <c r="M329" s="342"/>
      <c r="N329" s="335"/>
      <c r="O329" s="1625"/>
      <c r="P329" s="1625"/>
      <c r="AH329" s="1632">
        <v>0</v>
      </c>
    </row>
    <row s="1636" customFormat="1" customHeight="1" ht="18.75" hidden="1">
      <c r="A330" s="1781"/>
      <c r="B330" s="1781"/>
      <c r="C330" s="370" t="s">
        <v>1147</v>
      </c>
      <c r="D330" s="2463"/>
      <c r="E330" s="2205"/>
      <c r="F330" s="2384"/>
      <c r="G330" s="2428"/>
      <c r="H330" s="1501"/>
      <c r="I330" s="652" t="s">
        <v>1146</v>
      </c>
      <c r="J330" s="572"/>
      <c r="K330" s="1501"/>
      <c r="L330" s="215"/>
      <c r="M330" s="342"/>
      <c r="N330" s="335"/>
      <c r="O330" s="1625"/>
      <c r="P330" s="1625"/>
      <c r="AH330" s="1632">
        <v>0</v>
      </c>
    </row>
    <row s="1636" customFormat="1" customHeight="1" ht="0.75" hidden="1">
      <c r="A331" s="1781"/>
      <c r="B331" s="1781"/>
      <c r="C331" s="370" t="s">
        <v>1156</v>
      </c>
      <c r="D331" s="2463"/>
      <c r="E331" s="2205"/>
      <c r="F331" s="2384"/>
      <c r="G331" s="401"/>
      <c r="H331" s="1501"/>
      <c r="I331" s="652"/>
      <c r="J331" s="572"/>
      <c r="K331" s="1501"/>
      <c r="L331" s="215"/>
      <c r="M331" s="342"/>
      <c r="N331" s="335"/>
      <c r="O331" s="1625"/>
      <c r="P331" s="1625"/>
      <c r="AH331" s="1632">
        <v>0</v>
      </c>
    </row>
    <row s="1636" customFormat="1" customHeight="1" ht="18.75" hidden="1">
      <c r="A332" s="1781" t="s">
        <v>252</v>
      </c>
      <c r="B332" s="1781" t="s">
        <v>253</v>
      </c>
      <c r="C332" s="370"/>
      <c r="D332" s="2463"/>
      <c r="E332" s="2205"/>
      <c r="F332" s="2384" t="str">
        <f>INDEX(PT_DIFFERENTIATION_VTAR,MATCH(A332,PT_DIFFERENTIATION_VTAR_ID,0))</f>
        <v>Тариф на горячую воду (горячее водоснабжение)</v>
      </c>
      <c r="G332" s="2428" t="str">
        <f>INDEX(PT_DIFFERENTIATION_NTAR,MATCH(B332,PT_DIFFERENTIATION_NTAR_ID,0))</f>
        <v/>
      </c>
      <c r="H332" s="1863"/>
      <c r="I332" s="1740"/>
      <c r="J332" s="1774"/>
      <c r="K332" s="1779"/>
      <c r="L332" s="1863" t="s">
        <v>308</v>
      </c>
      <c r="M332" s="342"/>
      <c r="N332" s="335"/>
      <c r="O332" s="1625"/>
      <c r="P332" s="1625"/>
      <c r="AH332" s="1632">
        <v>0</v>
      </c>
    </row>
    <row s="1636" customFormat="1" customHeight="1" ht="18.75" hidden="1">
      <c r="A333" s="1781"/>
      <c r="B333" s="1781"/>
      <c r="C333" s="370" t="s">
        <v>1147</v>
      </c>
      <c r="D333" s="2463"/>
      <c r="E333" s="2205"/>
      <c r="F333" s="2384"/>
      <c r="G333" s="2428"/>
      <c r="H333" s="1501"/>
      <c r="I333" s="652" t="s">
        <v>1146</v>
      </c>
      <c r="J333" s="572"/>
      <c r="K333" s="1501"/>
      <c r="L333" s="215"/>
      <c r="M333" s="342"/>
      <c r="N333" s="335"/>
      <c r="O333" s="1625"/>
      <c r="P333" s="1625"/>
      <c r="AH333" s="1632">
        <v>0</v>
      </c>
    </row>
    <row s="1636" customFormat="1" customHeight="1" ht="0.75" hidden="1">
      <c r="A334" s="1781"/>
      <c r="B334" s="1781"/>
      <c r="C334" s="370" t="s">
        <v>1156</v>
      </c>
      <c r="D334" s="2463"/>
      <c r="E334" s="2205"/>
      <c r="F334" s="2384"/>
      <c r="G334" s="401"/>
      <c r="H334" s="1501"/>
      <c r="I334" s="652"/>
      <c r="J334" s="572"/>
      <c r="K334" s="1501"/>
      <c r="L334" s="215"/>
      <c r="M334" s="342"/>
      <c r="N334" s="335"/>
      <c r="O334" s="1625"/>
      <c r="P334" s="1625"/>
      <c r="AH334" s="1632">
        <v>0</v>
      </c>
    </row>
    <row s="1636" customFormat="1" customHeight="1" ht="18.75" hidden="1">
      <c r="A335" s="1781" t="s">
        <v>257</v>
      </c>
      <c r="B335" s="1781" t="s">
        <v>258</v>
      </c>
      <c r="C335" s="370"/>
      <c r="D335" s="2463"/>
      <c r="E335" s="2205"/>
      <c r="F335" s="2384" t="str">
        <f>INDEX(PT_DIFFERENTIATION_VTAR,MATCH(A335,PT_DIFFERENTIATION_VTAR_ID,0))</f>
        <v>Тариф на транспортировку горячей воды</v>
      </c>
      <c r="G335" s="2428" t="str">
        <f>INDEX(PT_DIFFERENTIATION_NTAR,MATCH(B335,PT_DIFFERENTIATION_NTAR_ID,0))</f>
        <v/>
      </c>
      <c r="H335" s="1863"/>
      <c r="I335" s="1740"/>
      <c r="J335" s="1774"/>
      <c r="K335" s="1779"/>
      <c r="L335" s="1863" t="s">
        <v>308</v>
      </c>
      <c r="M335" s="342"/>
      <c r="N335" s="335"/>
      <c r="O335" s="1625"/>
      <c r="P335" s="1625"/>
      <c r="AH335" s="1632">
        <v>0</v>
      </c>
    </row>
    <row s="1636" customFormat="1" customHeight="1" ht="18.75" hidden="1">
      <c r="A336" s="1781"/>
      <c r="B336" s="1781"/>
      <c r="C336" s="370" t="s">
        <v>1147</v>
      </c>
      <c r="D336" s="2463"/>
      <c r="E336" s="2205"/>
      <c r="F336" s="2384"/>
      <c r="G336" s="2428"/>
      <c r="H336" s="1501"/>
      <c r="I336" s="652" t="s">
        <v>1146</v>
      </c>
      <c r="J336" s="572"/>
      <c r="K336" s="1501"/>
      <c r="L336" s="215"/>
      <c r="M336" s="342"/>
      <c r="N336" s="335"/>
      <c r="O336" s="1625"/>
      <c r="P336" s="1625"/>
      <c r="AH336" s="1632">
        <v>0</v>
      </c>
    </row>
    <row s="1636" customFormat="1" customHeight="1" ht="0.75" hidden="1">
      <c r="A337" s="1781"/>
      <c r="B337" s="1781"/>
      <c r="C337" s="370" t="s">
        <v>1156</v>
      </c>
      <c r="D337" s="2463"/>
      <c r="E337" s="2205"/>
      <c r="F337" s="2384"/>
      <c r="G337" s="401"/>
      <c r="H337" s="1501"/>
      <c r="I337" s="652"/>
      <c r="J337" s="572"/>
      <c r="K337" s="1501"/>
      <c r="L337" s="215"/>
      <c r="M337" s="342"/>
      <c r="N337" s="335"/>
      <c r="O337" s="1625"/>
      <c r="P337" s="1625"/>
      <c r="AH337" s="1632">
        <v>0</v>
      </c>
    </row>
    <row s="1636" customFormat="1" customHeight="1" ht="18.75" hidden="1">
      <c r="A338" s="1781" t="s">
        <v>262</v>
      </c>
      <c r="B338" s="1781" t="s">
        <v>263</v>
      </c>
      <c r="C338" s="370"/>
      <c r="D338" s="2463"/>
      <c r="E338" s="2205"/>
      <c r="F338" s="2384"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8" t="str">
        <f>INDEX(PT_DIFFERENTIATION_NTAR,MATCH(B338,PT_DIFFERENTIATION_NTAR_ID,0))</f>
        <v/>
      </c>
      <c r="H338" s="1863"/>
      <c r="I338" s="1740"/>
      <c r="J338" s="1774"/>
      <c r="K338" s="1779"/>
      <c r="L338" s="1863" t="s">
        <v>308</v>
      </c>
      <c r="M338" s="342"/>
      <c r="N338" s="335"/>
      <c r="O338" s="1625"/>
      <c r="P338" s="1625"/>
      <c r="AH338" s="1632">
        <v>0</v>
      </c>
    </row>
    <row s="1636" customFormat="1" customHeight="1" ht="18.75" hidden="1">
      <c r="A339" s="1781"/>
      <c r="B339" s="1781"/>
      <c r="C339" s="370" t="s">
        <v>1147</v>
      </c>
      <c r="D339" s="2463"/>
      <c r="E339" s="2205"/>
      <c r="F339" s="2384"/>
      <c r="G339" s="2428"/>
      <c r="H339" s="1501"/>
      <c r="I339" s="652" t="s">
        <v>1146</v>
      </c>
      <c r="J339" s="572"/>
      <c r="K339" s="1501"/>
      <c r="L339" s="215"/>
      <c r="M339" s="342"/>
      <c r="N339" s="335"/>
      <c r="O339" s="1625"/>
      <c r="P339" s="1625"/>
      <c r="AH339" s="1632">
        <v>0</v>
      </c>
    </row>
    <row s="1636" customFormat="1" customHeight="1" ht="0.75" hidden="1">
      <c r="A340" s="1781"/>
      <c r="B340" s="1781"/>
      <c r="C340" s="370" t="s">
        <v>1156</v>
      </c>
      <c r="D340" s="2463"/>
      <c r="E340" s="2205"/>
      <c r="F340" s="2384"/>
      <c r="G340" s="401"/>
      <c r="H340" s="1501"/>
      <c r="I340" s="652"/>
      <c r="J340" s="572"/>
      <c r="K340" s="1501"/>
      <c r="L340" s="215"/>
      <c r="M340" s="342"/>
      <c r="N340" s="335"/>
      <c r="O340" s="1625"/>
      <c r="P340" s="1625"/>
      <c r="AH340" s="1632">
        <v>0</v>
      </c>
    </row>
    <row s="1636" customFormat="1" customHeight="1" ht="18.75" hidden="1">
      <c r="A341" s="1781" t="s">
        <v>267</v>
      </c>
      <c r="B341" s="1781" t="s">
        <v>268</v>
      </c>
      <c r="C341" s="370"/>
      <c r="D341" s="2463"/>
      <c r="E341" s="2205"/>
      <c r="F341" s="2384" t="str">
        <f>INDEX(PT_DIFFERENTIATION_VTAR,MATCH(A341,PT_DIFFERENTIATION_VTAR_ID,0))</f>
        <v>Тариф на водоотведение</v>
      </c>
      <c r="G341" s="2428" t="str">
        <f>INDEX(PT_DIFFERENTIATION_NTAR,MATCH(B341,PT_DIFFERENTIATION_NTAR_ID,0))</f>
        <v/>
      </c>
      <c r="H341" s="1863"/>
      <c r="I341" s="1740"/>
      <c r="J341" s="1774"/>
      <c r="K341" s="1779"/>
      <c r="L341" s="1863" t="s">
        <v>308</v>
      </c>
      <c r="M341" s="342"/>
      <c r="N341" s="335"/>
      <c r="O341" s="1625"/>
      <c r="P341" s="1625"/>
      <c r="AH341" s="1632">
        <v>0</v>
      </c>
    </row>
    <row s="1636" customFormat="1" customHeight="1" ht="18.75" hidden="1">
      <c r="A342" s="1781"/>
      <c r="B342" s="1781"/>
      <c r="C342" s="370" t="s">
        <v>1147</v>
      </c>
      <c r="D342" s="2463"/>
      <c r="E342" s="2205"/>
      <c r="F342" s="2384"/>
      <c r="G342" s="2428"/>
      <c r="H342" s="1501"/>
      <c r="I342" s="652" t="s">
        <v>1146</v>
      </c>
      <c r="J342" s="572"/>
      <c r="K342" s="1501"/>
      <c r="L342" s="215"/>
      <c r="M342" s="342"/>
      <c r="N342" s="335"/>
      <c r="O342" s="1625"/>
      <c r="P342" s="1625"/>
      <c r="AH342" s="1632">
        <v>0</v>
      </c>
    </row>
    <row s="1636" customFormat="1" customHeight="1" ht="0.75" hidden="1">
      <c r="A343" s="1781"/>
      <c r="B343" s="1781"/>
      <c r="C343" s="370" t="s">
        <v>1156</v>
      </c>
      <c r="D343" s="2463"/>
      <c r="E343" s="2205"/>
      <c r="F343" s="2384"/>
      <c r="G343" s="401"/>
      <c r="H343" s="1501"/>
      <c r="I343" s="652"/>
      <c r="J343" s="572"/>
      <c r="K343" s="1501"/>
      <c r="L343" s="215"/>
      <c r="M343" s="342"/>
      <c r="N343" s="335"/>
      <c r="O343" s="1625"/>
      <c r="P343" s="1625"/>
      <c r="AH343" s="1632">
        <v>0</v>
      </c>
    </row>
    <row s="1636" customFormat="1" customHeight="1" ht="18.75" hidden="1">
      <c r="A344" s="1781" t="s">
        <v>272</v>
      </c>
      <c r="B344" s="1781" t="s">
        <v>273</v>
      </c>
      <c r="C344" s="370"/>
      <c r="D344" s="2463"/>
      <c r="E344" s="2205"/>
      <c r="F344" s="2384" t="str">
        <f>INDEX(PT_DIFFERENTIATION_VTAR,MATCH(A344,PT_DIFFERENTIATION_VTAR_ID,0))</f>
        <v>Тариф на транспортировку сточных вод</v>
      </c>
      <c r="G344" s="2428" t="str">
        <f>INDEX(PT_DIFFERENTIATION_NTAR,MATCH(B344,PT_DIFFERENTIATION_NTAR_ID,0))</f>
        <v/>
      </c>
      <c r="H344" s="1863"/>
      <c r="I344" s="1740"/>
      <c r="J344" s="1774"/>
      <c r="K344" s="1779"/>
      <c r="L344" s="1863" t="s">
        <v>308</v>
      </c>
      <c r="M344" s="342"/>
      <c r="N344" s="335"/>
      <c r="O344" s="1625"/>
      <c r="P344" s="1625"/>
      <c r="AH344" s="1632">
        <v>0</v>
      </c>
    </row>
    <row s="1636" customFormat="1" customHeight="1" ht="18.75" hidden="1">
      <c r="A345" s="1781"/>
      <c r="B345" s="1781"/>
      <c r="C345" s="370" t="s">
        <v>1147</v>
      </c>
      <c r="D345" s="2463"/>
      <c r="E345" s="2205"/>
      <c r="F345" s="2384"/>
      <c r="G345" s="2428"/>
      <c r="H345" s="1501"/>
      <c r="I345" s="652" t="s">
        <v>1146</v>
      </c>
      <c r="J345" s="572"/>
      <c r="K345" s="1501"/>
      <c r="L345" s="215"/>
      <c r="M345" s="342"/>
      <c r="N345" s="335"/>
      <c r="O345" s="1625"/>
      <c r="P345" s="1625"/>
      <c r="AH345" s="1632">
        <v>0</v>
      </c>
    </row>
    <row s="1636" customFormat="1" customHeight="1" ht="0.75" hidden="1">
      <c r="A346" s="1781"/>
      <c r="B346" s="1781"/>
      <c r="C346" s="370" t="s">
        <v>1156</v>
      </c>
      <c r="D346" s="2463"/>
      <c r="E346" s="2205"/>
      <c r="F346" s="2384"/>
      <c r="G346" s="401"/>
      <c r="H346" s="1501"/>
      <c r="I346" s="652"/>
      <c r="J346" s="572"/>
      <c r="K346" s="1501"/>
      <c r="L346" s="215"/>
      <c r="M346" s="342"/>
      <c r="N346" s="335"/>
      <c r="O346" s="1625"/>
      <c r="P346" s="1625"/>
      <c r="AH346" s="1632">
        <v>0</v>
      </c>
    </row>
    <row s="1636" customFormat="1" customHeight="1" ht="18.75" hidden="1">
      <c r="A347" s="1781" t="s">
        <v>277</v>
      </c>
      <c r="B347" s="1781" t="s">
        <v>278</v>
      </c>
      <c r="C347" s="370"/>
      <c r="D347" s="2463"/>
      <c r="E347" s="2205"/>
      <c r="F347" s="2384" t="str">
        <f>INDEX(PT_DIFFERENTIATION_VTAR,MATCH(A347,PT_DIFFERENTIATION_VTAR_ID,0))</f>
        <v>Тариф на подключение (технологическое присоединение) к централизованной системе водоотведения</v>
      </c>
      <c r="G347" s="2428" t="str">
        <f>INDEX(PT_DIFFERENTIATION_NTAR,MATCH(B347,PT_DIFFERENTIATION_NTAR_ID,0))</f>
        <v/>
      </c>
      <c r="H347" s="1863"/>
      <c r="I347" s="1740"/>
      <c r="J347" s="1774"/>
      <c r="K347" s="1779"/>
      <c r="L347" s="1863" t="s">
        <v>308</v>
      </c>
      <c r="M347" s="342"/>
      <c r="N347" s="335"/>
      <c r="O347" s="1625"/>
      <c r="P347" s="1625"/>
      <c r="AH347" s="1632">
        <v>0</v>
      </c>
    </row>
    <row s="1636" customFormat="1" customHeight="1" ht="18.75" hidden="1">
      <c r="A348" s="1781"/>
      <c r="B348" s="1781"/>
      <c r="C348" s="370" t="s">
        <v>1147</v>
      </c>
      <c r="D348" s="2463"/>
      <c r="E348" s="2205"/>
      <c r="F348" s="2384"/>
      <c r="G348" s="2428"/>
      <c r="H348" s="1501"/>
      <c r="I348" s="652" t="s">
        <v>1146</v>
      </c>
      <c r="J348" s="572"/>
      <c r="K348" s="1501"/>
      <c r="L348" s="215"/>
      <c r="M348" s="342"/>
      <c r="N348" s="335"/>
      <c r="O348" s="1625"/>
      <c r="P348" s="1625"/>
      <c r="AH348" s="1632">
        <v>0</v>
      </c>
    </row>
    <row s="1636" customFormat="1" customHeight="1" ht="1.05">
      <c r="A349" s="1781"/>
      <c r="B349" s="1781"/>
      <c r="C349" s="370" t="s">
        <v>1156</v>
      </c>
      <c r="D349" s="2463"/>
      <c r="E349" s="2205"/>
      <c r="F349" s="2384"/>
      <c r="G349" s="401"/>
      <c r="H349" s="1501"/>
      <c r="I349" s="652"/>
      <c r="J349" s="572"/>
      <c r="K349" s="1501"/>
      <c r="L349" s="215"/>
      <c r="M349" s="342"/>
      <c r="N349" s="335"/>
      <c r="O349" s="1625"/>
      <c r="P349" s="1625"/>
      <c r="AH349" s="1632">
        <v>1</v>
      </c>
    </row>
    <row s="1824" customFormat="1" customHeight="1" ht="3">
      <c r="A350" s="1781"/>
      <c r="B350" s="1781"/>
      <c r="C350" s="1782"/>
      <c r="E350" s="403"/>
      <c r="F350" s="403"/>
      <c r="G350" s="403"/>
      <c r="H350" s="403"/>
      <c r="I350" s="403"/>
      <c r="J350" s="403"/>
      <c r="K350" s="403"/>
      <c r="L350" s="403"/>
      <c r="M350" s="403"/>
      <c r="O350" s="197"/>
      <c r="P350" s="197"/>
      <c r="AH350" s="141">
        <v>3</v>
      </c>
    </row>
    <row customHeight="1" ht="26.25">
      <c r="E351" s="203"/>
      <c r="F351" s="2286"/>
      <c r="G351" s="2286"/>
      <c r="H351" s="2286"/>
      <c r="I351" s="2286"/>
      <c r="J351" s="2286"/>
      <c r="K351" s="2286"/>
      <c r="L351" s="2286"/>
      <c r="M351" s="2286"/>
      <c r="AH351" s="375">
        <v>25</v>
      </c>
    </row>
    <row customHeight="1" ht="14.25" hidden="1">
      <c r="A352" s="1780" t="s">
        <v>81</v>
      </c>
      <c r="B352" s="1780">
        <v>0</v>
      </c>
      <c r="C352" s="370">
        <v>0</v>
      </c>
      <c r="D352" s="345">
        <v>3</v>
      </c>
      <c r="E352" s="375">
        <v>6</v>
      </c>
      <c r="F352" s="375">
        <v>46</v>
      </c>
      <c r="G352" s="375">
        <v>35</v>
      </c>
      <c r="H352" s="375">
        <v>3</v>
      </c>
      <c r="I352" s="375">
        <v>11</v>
      </c>
      <c r="J352" s="375">
        <v>11</v>
      </c>
      <c r="K352" s="375">
        <v>35</v>
      </c>
      <c r="L352" s="375">
        <v>35</v>
      </c>
      <c r="M352" s="375">
        <v>84</v>
      </c>
      <c r="N352" s="375">
        <v>10</v>
      </c>
      <c r="O352" s="351">
        <v>10</v>
      </c>
      <c r="P352" s="351">
        <v>10</v>
      </c>
      <c r="Q352" s="375">
        <v>10</v>
      </c>
      <c r="R352" s="375">
        <v>10</v>
      </c>
      <c r="S352" s="375">
        <v>10</v>
      </c>
      <c r="T352" s="375">
        <v>10</v>
      </c>
      <c r="U352" s="375">
        <v>10</v>
      </c>
      <c r="V352" s="375">
        <v>10</v>
      </c>
      <c r="W352" s="375">
        <v>10</v>
      </c>
      <c r="X352" s="375">
        <v>10</v>
      </c>
      <c r="Y352" s="375">
        <v>10</v>
      </c>
      <c r="Z352" s="375">
        <v>10</v>
      </c>
      <c r="AA352" s="375">
        <v>10</v>
      </c>
      <c r="AB352" s="375">
        <v>10</v>
      </c>
      <c r="AC352" s="375">
        <v>10</v>
      </c>
      <c r="AD352" s="375">
        <v>10</v>
      </c>
      <c r="AE352" s="375">
        <v>10</v>
      </c>
      <c r="AF352" s="375">
        <v>10</v>
      </c>
      <c r="AG352" s="375">
        <v>10</v>
      </c>
      <c r="AH352" s="375">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80:D182"/>
    <mergeCell ref="E180:E182"/>
    <mergeCell ref="F180:F182"/>
    <mergeCell ref="G180:G181"/>
    <mergeCell ref="D73:D75"/>
    <mergeCell ref="E73:E75"/>
    <mergeCell ref="F73:F75"/>
    <mergeCell ref="D94:D96"/>
    <mergeCell ref="E94:E96"/>
    <mergeCell ref="D76:D78"/>
    <mergeCell ref="E76:E78"/>
    <mergeCell ref="F76:F78"/>
    <mergeCell ref="G165:G166"/>
    <mergeCell ref="G168:G169"/>
    <mergeCell ref="E48:E50"/>
    <mergeCell ref="F48:F50"/>
    <mergeCell ref="G100:G101"/>
    <mergeCell ref="G103:G104"/>
    <mergeCell ref="D79:D8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F323:F325"/>
    <mergeCell ref="D326:D328"/>
    <mergeCell ref="E326:E328"/>
    <mergeCell ref="D347:D349"/>
    <mergeCell ref="E347:E349"/>
    <mergeCell ref="G45:G46"/>
    <mergeCell ref="G51:G56"/>
    <mergeCell ref="G58:G59"/>
    <mergeCell ref="G61:G62"/>
    <mergeCell ref="M221:M224"/>
    <mergeCell ref="M91:M94"/>
    <mergeCell ref="F155:L155"/>
    <mergeCell ref="M156:M159"/>
    <mergeCell ref="F220:L220"/>
    <mergeCell ref="F51:F57"/>
    <mergeCell ref="F58:F60"/>
    <mergeCell ref="F79:F81"/>
    <mergeCell ref="F82:F84"/>
    <mergeCell ref="F94:F96"/>
    <mergeCell ref="F97:F99"/>
    <mergeCell ref="M24:M87"/>
    <mergeCell ref="G42:G43"/>
    <mergeCell ref="G137:G138"/>
    <mergeCell ref="G140:G141"/>
    <mergeCell ref="G143:G144"/>
    <mergeCell ref="G146:G147"/>
    <mergeCell ref="G162:G163"/>
    <mergeCell ref="G94:G95"/>
    <mergeCell ref="G97:G98"/>
    <mergeCell ref="D45:D47"/>
    <mergeCell ref="E45:E47"/>
    <mergeCell ref="F45:F47"/>
    <mergeCell ref="D67:D69"/>
    <mergeCell ref="E67:E69"/>
    <mergeCell ref="F67:F69"/>
    <mergeCell ref="D70:D72"/>
    <mergeCell ref="E70:E72"/>
    <mergeCell ref="F70:F72"/>
    <mergeCell ref="D61:D63"/>
    <mergeCell ref="E61:E63"/>
    <mergeCell ref="F61:F63"/>
    <mergeCell ref="D64:D66"/>
    <mergeCell ref="E64:E66"/>
    <mergeCell ref="F64:F66"/>
    <mergeCell ref="D51:D57"/>
    <mergeCell ref="E51:E57"/>
    <mergeCell ref="D58:D60"/>
    <mergeCell ref="E58:E60"/>
    <mergeCell ref="D48:D50"/>
    <mergeCell ref="E79:E81"/>
    <mergeCell ref="D82:D84"/>
    <mergeCell ref="E82:E84"/>
    <mergeCell ref="D97:D99"/>
    <mergeCell ref="E97:E99"/>
    <mergeCell ref="D112:D114"/>
    <mergeCell ref="E112:E114"/>
    <mergeCell ref="F112:F114"/>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G106:G107"/>
    <mergeCell ref="D118:D124"/>
    <mergeCell ref="E118:E124"/>
    <mergeCell ref="F118:F124"/>
    <mergeCell ref="D106:D108"/>
    <mergeCell ref="E106:E108"/>
    <mergeCell ref="F106:F108"/>
    <mergeCell ref="D109:D111"/>
    <mergeCell ref="E109:E111"/>
    <mergeCell ref="F109:F111"/>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202:D204"/>
    <mergeCell ref="E202:E204"/>
    <mergeCell ref="F202:F204"/>
    <mergeCell ref="D193:D195"/>
    <mergeCell ref="E193:E195"/>
    <mergeCell ref="F193:F195"/>
    <mergeCell ref="D196:D198"/>
    <mergeCell ref="E196:E198"/>
    <mergeCell ref="F196:F198"/>
    <mergeCell ref="D183:D189"/>
    <mergeCell ref="E183:E189"/>
    <mergeCell ref="F183: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5:D257"/>
    <mergeCell ref="E255:E257"/>
    <mergeCell ref="F255:F257"/>
    <mergeCell ref="G245:G246"/>
    <mergeCell ref="D261:D263"/>
    <mergeCell ref="E261:E263"/>
    <mergeCell ref="F261:F263"/>
    <mergeCell ref="D258:D260"/>
    <mergeCell ref="E258:E260"/>
    <mergeCell ref="F258:F260"/>
    <mergeCell ref="D242:D244"/>
    <mergeCell ref="E242:E244"/>
    <mergeCell ref="F242:F244"/>
    <mergeCell ref="D248:D254"/>
    <mergeCell ref="E248:E254"/>
    <mergeCell ref="F248:F254"/>
    <mergeCell ref="D245:D247"/>
    <mergeCell ref="E245:E247"/>
    <mergeCell ref="F245:F247"/>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5:F297"/>
    <mergeCell ref="D313:D319"/>
    <mergeCell ref="E313:E319"/>
    <mergeCell ref="F313:F319"/>
    <mergeCell ref="D320:D322"/>
    <mergeCell ref="E320:E322"/>
    <mergeCell ref="F320:F322"/>
    <mergeCell ref="D304:D306"/>
    <mergeCell ref="E304:E306"/>
    <mergeCell ref="F304:F306"/>
    <mergeCell ref="D307:D309"/>
    <mergeCell ref="E307:E309"/>
    <mergeCell ref="F307:F309"/>
    <mergeCell ref="D310:D312"/>
    <mergeCell ref="E310:E312"/>
    <mergeCell ref="F310:F312"/>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3"/>
    <mergeCell ref="G295:G296"/>
    <mergeCell ref="G298:G299"/>
    <mergeCell ref="G301:G302"/>
    <mergeCell ref="G304:G305"/>
    <mergeCell ref="G307:G308"/>
    <mergeCell ref="G313:G318"/>
    <mergeCell ref="G310:G311"/>
    <mergeCell ref="G109:G110"/>
    <mergeCell ref="G112:G113"/>
    <mergeCell ref="G118:G123"/>
    <mergeCell ref="G125:G126"/>
    <mergeCell ref="G242:G243"/>
    <mergeCell ref="G248:G253"/>
    <mergeCell ref="G255:G256"/>
    <mergeCell ref="G258:G259"/>
    <mergeCell ref="G211:G212"/>
    <mergeCell ref="G217:G218"/>
    <mergeCell ref="G221:G222"/>
    <mergeCell ref="G224:G225"/>
    <mergeCell ref="G227:G228"/>
    <mergeCell ref="G174:G175"/>
    <mergeCell ref="G177:G178"/>
    <mergeCell ref="G183:G188"/>
    <mergeCell ref="G230:G231"/>
    <mergeCell ref="G233:G234"/>
    <mergeCell ref="G236:G237"/>
    <mergeCell ref="G193:G194"/>
    <mergeCell ref="G196:G197"/>
    <mergeCell ref="G199:G200"/>
    <mergeCell ref="G202:G203"/>
    <mergeCell ref="G171:G172"/>
  </mergeCells>
  <dataValidations count="4">
    <dataValidation type="decimal" allowBlank="1" showErrorMessage="1" errorTitle="Ошибка" error="Допускается ввод только действительных чисел!" sqref="K221 K224 K227 K230 K233 K236 K239 K242 K248:K252 K255 K258 K261 K264 K267 K270 K273 K276 K279 K10 K91 K149 K146 K143 K140 K137 K134 K131 K128 K125 K118:K122 K112 K109 K106 K103 K100 K97 K94 K156 K152 K159 K162 K165 K168 K171 K174 K177 K183:K187 K190 K193 K196 K199 K205 K208 K211 K214 K217 K202 K282 K286 K289 K292 K295 K298 K301 K304 K307 K313:K317 K320 K323 K326 K329 K332 K335 K338 K341 K344 K347 K5 K115 K180 K245 K31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5 I58:J58 I61:J61 I64:J64 I67:J67 I70:J70 I73:J73 I76:J76 I79:J79 I82:J82 I221:J221 I224:J224 I227:J227 I230:J230 I233:J233 I236:J236 I239:J239 I242:J242 I248:J252 I255:J255 I258:J258 I261:J261 I264:J264 I267:J267 I270:J270 I273:J273 I276:J276 I8:J8 I85:J85 I152:J152 I94:J94 I97:J97 I100:J100 I103:J103 I106:J106 I109:J109 I112:J112 I118:J122 I125:J125 I128:J128 I131:J131 I134:J134 I137:J137 I140:J140 I143:J143 I146:J146 I149:J149 I156:J156 I91:J91 I159:J159 I162:J162 I165:J165 I168:J168 I171:J171 I174:J174 I177:J177 I183:J187 I190:J190 I193:J193 I196:J196 I199:J199 I205:J205 I208:J208 I211:J211 I214:J214 I217:J217 I202:J202 I279:J279 I282:J282 I286:J286 I289:J289 I292:J292 I295:J295 I298:J298 I301:J301 I304:J304 I307:J307 I313:J317 I320:J320 I323:J323 I326:J326 I329:J329 I332:J332 I335:J335 I338:J338 I341:J341 I344:J344 I347:J347 I2:J2 I5:J5 I48:J48 I115:J115 I180:J180 I245:J245 I310:J310"/>
  </dataValidations>
  <hyperlinks>
    <hyperlink ref="L89" r:id="rId2" xr:uid="{05FDA99D-FDC6-96EF-3AF5-0.146B676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5016F-54EF-A7C2-505D-0.001F5149}" mc:Ignorable="x14ac xr xr2 xr3">
  <sheetPr>
    <tabColor theme="6" tint="0.4"/>
  </sheetPr>
  <dimension ref="A1:R17"/>
  <sheetViews>
    <sheetView topLeftCell="A1" showGridLines="0" zoomScale="90" workbookViewId="0">
      <selection activeCell="G11" sqref="G1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302</v>
      </c>
      <c r="E8" s="2210"/>
      <c r="F8" s="2210"/>
      <c r="G8" s="2210"/>
      <c r="H8" s="2390" t="s">
        <v>303</v>
      </c>
      <c r="R8" s="375">
        <v>14</v>
      </c>
    </row>
    <row customHeight="1" ht="24">
      <c r="C9" s="377"/>
      <c r="D9" s="387" t="s">
        <v>87</v>
      </c>
      <c r="E9" s="109" t="s">
        <v>304</v>
      </c>
      <c r="F9" s="109" t="s">
        <v>305</v>
      </c>
      <c r="G9" s="109" t="s">
        <v>392</v>
      </c>
      <c r="H9" s="2390"/>
      <c r="R9" s="375">
        <v>23</v>
      </c>
    </row>
    <row customHeight="1" ht="69">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1157</v>
      </c>
      <c r="G10" s="2648" t="s">
        <v>1158</v>
      </c>
      <c r="H10" s="2170" t="s">
        <v>1159</v>
      </c>
      <c r="R10" s="375">
        <v>14</v>
      </c>
    </row>
    <row customHeight="1" ht="57.7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1160</v>
      </c>
      <c r="G11" s="2648" t="s">
        <v>1161</v>
      </c>
      <c r="H11" s="2171"/>
      <c r="R11" s="375">
        <v>14</v>
      </c>
    </row>
    <row customHeight="1" ht="61.5">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1162</v>
      </c>
      <c r="G12" s="214" t="s">
        <v>1163</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51">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1164</v>
      </c>
      <c r="G13" s="2648" t="s">
        <v>1165</v>
      </c>
      <c r="H13" s="2171"/>
      <c r="I13" s="351"/>
      <c r="K13" s="375"/>
      <c r="R13" s="375">
        <v>14</v>
      </c>
    </row>
    <row customHeight="1" ht="14.699999999999998">
      <c r="A14" s="344"/>
      <c r="C14" s="377"/>
      <c r="D14" s="348"/>
      <c r="E14" s="396" t="s">
        <v>324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F3B2CC4F-C799-EA66-FF3D-0.9D6C1049}"/>
    <hyperlink ref="G11" r:id="rId3" xr:uid="{.8112958-6A7F-1859-D007-0.A63E69F5}"/>
    <hyperlink ref="G12" r:id="rId4" tooltip="https://zakupki.gov.ru/epz/orderplan/search/results.html?searchString=2983013920&amp;morphology=on&amp;search-filter=Дате+размещения&amp;structuredCheckBox=on&amp;structured=true&amp;notStructured=false&amp;fz44=on&amp;sortBy=BY_MODIFY_DATE&amp;pageNumber=1&amp;sortDirection=false&amp;recordsPerPage=_10&amp;showLotsInfoHidden=false&amp;searchType=false" xr:uid="{382890B6-E138-CDC5-AD46-0.4D7309F3}"/>
    <hyperlink ref="G13" r:id="rId5" xr:uid="{589CE342-1B6B-E2DB-3D3B-0.A613ACA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6FF35-6BED-6705-64DA-0.FABDA74F}" mc:Ignorable="x14ac xr xr2 xr3">
  <sheetPr>
    <tabColor rgb="FFCCCCFF"/>
  </sheetPr>
  <dimension ref="A1:AR146"/>
  <sheetViews>
    <sheetView topLeftCell="A1" showGridLines="0" zoomScale="90" workbookViewId="0">
      <selection activeCell="G79" sqref="G79:G83"/>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105</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108</v>
      </c>
      <c r="L10" s="2128" t="s">
        <v>87</v>
      </c>
      <c r="M10" s="2128"/>
      <c r="N10" s="111" t="s">
        <v>129</v>
      </c>
      <c r="O10" s="111" t="s">
        <v>108</v>
      </c>
      <c r="P10" s="2128" t="s">
        <v>87</v>
      </c>
      <c r="Q10" s="2128"/>
      <c r="R10" s="111" t="s">
        <v>129</v>
      </c>
      <c r="S10" s="284" t="s">
        <v>108</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222</v>
      </c>
      <c r="F79" s="2146" t="s">
        <v>65</v>
      </c>
      <c r="G79" s="2630" t="str">
        <f>INDEX(VD_NAME_LIST,MATCH("4189671",VD_ID_LIST,0))</f>
        <v>Холодное водоснабжение. Питьевая вода</v>
      </c>
      <c r="H79" s="2554"/>
      <c r="I79" s="2554">
        <v>1</v>
      </c>
      <c r="J79" s="2502" t="s">
        <v>222</v>
      </c>
      <c r="K79" s="2186" t="s">
        <v>65</v>
      </c>
      <c r="L79" s="2109"/>
      <c r="M79" s="2109" t="s">
        <v>109</v>
      </c>
      <c r="N79" s="2505" t="str">
        <f>IF(Z79="","",INDEX(TERRITORY_MR_LIST,MATCH(Z79,TERRITORY_LIST_ID,0)))</f>
        <v>Территория 1</v>
      </c>
      <c r="O79" s="2186" t="s">
        <v>19</v>
      </c>
      <c r="P79" s="2109"/>
      <c r="Q79" s="2109" t="s">
        <v>109</v>
      </c>
      <c r="R79" s="2631" t="s">
        <v>28</v>
      </c>
      <c r="S79" s="2407" t="s">
        <v>19</v>
      </c>
      <c r="T79" s="2407"/>
      <c r="U79" s="2407" t="s">
        <v>109</v>
      </c>
      <c r="V79" s="1435"/>
      <c r="W79" s="2502"/>
      <c r="Y79" s="1268"/>
      <c r="Z79" s="1268" t="s">
        <v>97</v>
      </c>
      <c r="AA79" s="1268"/>
      <c r="AB79" s="1268" t="s">
        <v>223</v>
      </c>
      <c r="AC79" s="1268" t="s">
        <v>224</v>
      </c>
      <c r="AD79" s="1268" t="s">
        <v>225</v>
      </c>
      <c r="AE79" s="1268" t="s">
        <v>226</v>
      </c>
      <c r="AF79" s="1268" t="s">
        <v>227</v>
      </c>
      <c r="AG79" s="1268"/>
      <c r="AH79" s="1268" t="str">
        <f>IF($E$79=0,"",$E$79)</f>
        <v>Тариф на питьевую воду (питьевое водоснабжение)</v>
      </c>
      <c r="AI79" s="1268" t="str">
        <f>IF($G$79=0,"",$G$79)</f>
        <v>Холодное водоснабжение. Питьевая вода</v>
      </c>
      <c r="AJ79" s="1268" t="str">
        <f>IF($J$79=0,"",$J$79)</f>
        <v>Тариф на питьевую воду (питьевое водоснабжение)</v>
      </c>
      <c r="AK79" s="1268" t="str">
        <f>IF($K$79="нет","без дифференциации",IF($N$79=0,"",$N$79))</f>
        <v>Территория 1</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0"/>
      <c r="H80" s="2554"/>
      <c r="I80" s="2554"/>
      <c r="J80" s="2502"/>
      <c r="K80" s="2187"/>
      <c r="L80" s="2109"/>
      <c r="M80" s="2109"/>
      <c r="N80" s="2505"/>
      <c r="O80" s="2187"/>
      <c r="P80" s="2109"/>
      <c r="Q80" s="2109"/>
      <c r="R80" s="2631"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0"/>
      <c r="H81" s="2504"/>
      <c r="I81" s="2504"/>
      <c r="J81" s="2534"/>
      <c r="K81" s="2187"/>
      <c r="L81" s="2504"/>
      <c r="M81" s="2504"/>
      <c r="N81" s="2506"/>
      <c r="O81" s="2113"/>
      <c r="P81" s="2632"/>
      <c r="Q81" s="2633"/>
      <c r="R81" s="2634" t="s">
        <v>228</v>
      </c>
      <c r="S81" s="2635"/>
      <c r="T81" s="2635"/>
      <c r="U81" s="2635"/>
      <c r="V81" s="2635"/>
      <c r="W81" s="2636"/>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0"/>
      <c r="H82" s="2504"/>
      <c r="I82" s="2504"/>
      <c r="J82" s="2534"/>
      <c r="K82" s="2113"/>
      <c r="L82" s="2632"/>
      <c r="M82" s="2633"/>
      <c r="N82" s="2637" t="s">
        <v>229</v>
      </c>
      <c r="O82" s="2633"/>
      <c r="P82" s="2633"/>
      <c r="Q82" s="2633"/>
      <c r="R82" s="2633"/>
      <c r="S82" s="2635"/>
      <c r="T82" s="2635"/>
      <c r="U82" s="2635"/>
      <c r="V82" s="2635"/>
      <c r="W82" s="2638"/>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39"/>
      <c r="H83" s="2632"/>
      <c r="I83" s="2633"/>
      <c r="J83" s="2640" t="s">
        <v>230</v>
      </c>
      <c r="K83" s="2633"/>
      <c r="L83" s="2633"/>
      <c r="M83" s="2633"/>
      <c r="N83" s="2633"/>
      <c r="O83" s="2633"/>
      <c r="P83" s="2633"/>
      <c r="Q83" s="2633"/>
      <c r="R83" s="2633"/>
      <c r="S83" s="2635"/>
      <c r="T83" s="2635"/>
      <c r="U83" s="2635"/>
      <c r="V83" s="2635"/>
      <c r="W83" s="2638"/>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232</v>
      </c>
      <c r="AD84" s="1268" t="s">
        <v>233</v>
      </c>
      <c r="AE84" s="1268" t="s">
        <v>234</v>
      </c>
      <c r="AF84" s="1268" t="s">
        <v>235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237</v>
      </c>
      <c r="AD89" s="1268" t="s">
        <v>238</v>
      </c>
      <c r="AE89" s="1268" t="s">
        <v>239</v>
      </c>
      <c r="AF89" s="1268" t="s">
        <v>240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242</v>
      </c>
      <c r="AD94" s="1268" t="s">
        <v>243</v>
      </c>
      <c r="AE94" s="1268" t="s">
        <v>244</v>
      </c>
      <c r="AF94" s="1268" t="s">
        <v>245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247</v>
      </c>
      <c r="AD99" s="1268" t="s">
        <v>248</v>
      </c>
      <c r="AE99" s="1268" t="s">
        <v>249</v>
      </c>
      <c r="AF99" s="1268" t="s">
        <v>250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252</v>
      </c>
      <c r="AD105" s="1268" t="s">
        <v>253</v>
      </c>
      <c r="AE105" s="1268" t="s">
        <v>254</v>
      </c>
      <c r="AF105" s="1268" t="s">
        <v>255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257</v>
      </c>
      <c r="AD110" s="1268" t="s">
        <v>258</v>
      </c>
      <c r="AE110" s="1268" t="s">
        <v>259</v>
      </c>
      <c r="AF110" s="1268" t="s">
        <v>260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262</v>
      </c>
      <c r="AD115" s="1268" t="s">
        <v>263</v>
      </c>
      <c r="AE115" s="1268" t="s">
        <v>264</v>
      </c>
      <c r="AF115" s="1268" t="s">
        <v>265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267</v>
      </c>
      <c r="AD121" s="1268" t="s">
        <v>268</v>
      </c>
      <c r="AE121" s="1268" t="s">
        <v>269</v>
      </c>
      <c r="AF121" s="1268" t="s">
        <v>270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277</v>
      </c>
      <c r="AD131" s="1268" t="s">
        <v>278</v>
      </c>
      <c r="AE131" s="1268" t="s">
        <v>279</v>
      </c>
      <c r="AF131" s="1268" t="s">
        <v>280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2A476-C8A2-21EB-0BDC-0.E123536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1166</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303</v>
      </c>
      <c r="V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302</v>
      </c>
      <c r="E12" s="2371"/>
      <c r="F12" s="2371"/>
      <c r="G12" s="888"/>
      <c r="H12" s="888"/>
      <c r="I12" s="888"/>
      <c r="J12" s="888"/>
      <c r="K12" s="2200"/>
      <c r="U12" s="676"/>
      <c r="V12" s="759">
        <v>15</v>
      </c>
    </row>
    <row customHeight="1" ht="35.699999999999996">
      <c r="C13" s="177"/>
      <c r="D13" s="806" t="s">
        <v>87</v>
      </c>
      <c r="E13" s="808" t="s">
        <v>304</v>
      </c>
      <c r="F13" s="808" t="s">
        <v>568</v>
      </c>
      <c r="G13" s="809" t="s">
        <v>305</v>
      </c>
      <c r="H13" s="808" t="s">
        <v>392</v>
      </c>
      <c r="I13" s="809" t="s">
        <v>305</v>
      </c>
      <c r="J13" s="808" t="s">
        <v>392</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810</v>
      </c>
      <c r="F15" s="522" t="s">
        <v>811</v>
      </c>
      <c r="G15" s="679"/>
      <c r="H15" s="679"/>
      <c r="I15" s="679"/>
      <c r="J15" s="679"/>
      <c r="K15" s="290" t="s">
        <v>812</v>
      </c>
      <c r="V15" s="506">
        <v>0</v>
      </c>
    </row>
    <row customHeight="1" ht="22.5" hidden="1">
      <c r="A16" s="506"/>
      <c r="C16" s="527"/>
      <c r="D16" s="522">
        <v>2</v>
      </c>
      <c r="E16" s="280" t="s">
        <v>813</v>
      </c>
      <c r="F16" s="522" t="s">
        <v>814</v>
      </c>
      <c r="G16" s="679"/>
      <c r="H16" s="679"/>
      <c r="I16" s="679"/>
      <c r="J16" s="679"/>
      <c r="K16" s="290" t="s">
        <v>815</v>
      </c>
      <c r="V16" s="506">
        <v>0</v>
      </c>
    </row>
    <row customHeight="1" ht="123.75" hidden="1">
      <c r="A17" s="506"/>
      <c r="C17" s="527"/>
      <c r="D17" s="522">
        <v>3</v>
      </c>
      <c r="E17" s="280" t="s">
        <v>1167</v>
      </c>
      <c r="F17" s="522" t="s">
        <v>308</v>
      </c>
      <c r="G17" s="679"/>
      <c r="H17" s="679"/>
      <c r="I17" s="679"/>
      <c r="J17" s="679"/>
      <c r="K17" s="290" t="s">
        <v>1168</v>
      </c>
      <c r="V17" s="506">
        <v>0</v>
      </c>
    </row>
    <row customHeight="1" ht="48.29999999999999">
      <c r="A18" s="506"/>
      <c r="C18" s="527"/>
      <c r="D18" s="522">
        <v>3</v>
      </c>
      <c r="E18" s="280" t="s">
        <v>816</v>
      </c>
      <c r="F18" s="522" t="s">
        <v>308</v>
      </c>
      <c r="G18" s="810" t="s">
        <v>308</v>
      </c>
      <c r="H18" s="811" t="s">
        <v>308</v>
      </c>
      <c r="I18" s="522" t="s">
        <v>308</v>
      </c>
      <c r="J18" s="579" t="s">
        <v>308</v>
      </c>
      <c r="K18" s="290" t="s">
        <v>1169</v>
      </c>
      <c r="V18" s="506">
        <v>46</v>
      </c>
    </row>
    <row customHeight="1" ht="35.699999999999996">
      <c r="A19" s="506"/>
      <c r="C19" s="527"/>
      <c r="D19" s="540" t="s">
        <v>326</v>
      </c>
      <c r="E19" s="560" t="s">
        <v>818</v>
      </c>
      <c r="F19" s="522" t="s">
        <v>819</v>
      </c>
      <c r="G19" s="818"/>
      <c r="H19" s="107"/>
      <c r="I19" s="818"/>
      <c r="J19" s="819"/>
      <c r="K19" s="680"/>
      <c r="V19" s="506">
        <v>34</v>
      </c>
    </row>
    <row customHeight="1" ht="35.699999999999996">
      <c r="A20" s="506"/>
      <c r="C20" s="527"/>
      <c r="D20" s="1891" t="s">
        <v>334</v>
      </c>
      <c r="E20" s="560" t="s">
        <v>820</v>
      </c>
      <c r="F20" s="522" t="s">
        <v>821</v>
      </c>
      <c r="G20" s="818"/>
      <c r="H20" s="107"/>
      <c r="I20" s="818"/>
      <c r="J20" s="107"/>
      <c r="K20" s="680"/>
      <c r="V20" s="506">
        <v>34</v>
      </c>
    </row>
    <row customHeight="1" ht="48.29999999999999">
      <c r="A21" s="506"/>
      <c r="C21" s="527"/>
      <c r="D21" s="1891" t="s">
        <v>336</v>
      </c>
      <c r="E21" s="560" t="s">
        <v>822</v>
      </c>
      <c r="F21" s="522" t="s">
        <v>573</v>
      </c>
      <c r="G21" s="681"/>
      <c r="H21" s="107"/>
      <c r="I21" s="681"/>
      <c r="J21" s="107"/>
      <c r="K21" s="680"/>
      <c r="V21" s="506">
        <v>46</v>
      </c>
    </row>
    <row customHeight="1" ht="67.5" hidden="1">
      <c r="A22" s="506"/>
      <c r="C22" s="527"/>
      <c r="D22" s="522">
        <v>5</v>
      </c>
      <c r="E22" s="280" t="s">
        <v>1170</v>
      </c>
      <c r="F22" s="522" t="s">
        <v>560</v>
      </c>
      <c r="G22" s="682"/>
      <c r="H22" s="683"/>
      <c r="I22" s="682"/>
      <c r="J22" s="683"/>
      <c r="K22" s="290" t="s">
        <v>1171</v>
      </c>
      <c r="V22" s="506">
        <v>0</v>
      </c>
    </row>
    <row customHeight="1" ht="33.75" hidden="1">
      <c r="C23" s="452"/>
      <c r="D23" s="522">
        <v>6</v>
      </c>
      <c r="E23" s="280" t="s">
        <v>1172</v>
      </c>
      <c r="F23" s="522" t="s">
        <v>1173</v>
      </c>
      <c r="G23" s="682"/>
      <c r="H23" s="682"/>
      <c r="I23" s="682"/>
      <c r="J23" s="682"/>
      <c r="K23" s="290" t="s">
        <v>1174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BA7E12-817A-4458-14A8-0.A40D1D7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1175</v>
      </c>
      <c r="B1" s="1068" t="s">
        <v>1176</v>
      </c>
      <c r="C1" s="1068" t="s">
        <v>1177</v>
      </c>
      <c r="D1" s="1068" t="s">
        <v>1178</v>
      </c>
      <c r="E1" s="1068" t="s">
        <v>1179</v>
      </c>
      <c r="F1" s="1068" t="s">
        <v>1180</v>
      </c>
      <c r="G1" s="1068" t="s">
        <v>1181</v>
      </c>
      <c r="H1" s="1068" t="s">
        <v>1182</v>
      </c>
      <c r="I1" s="1068" t="s">
        <v>1183</v>
      </c>
      <c r="J1" s="1068" t="s">
        <v>1184</v>
      </c>
      <c r="K1" s="1068" t="s">
        <v>1185</v>
      </c>
      <c r="L1" s="1068" t="s">
        <v>1186</v>
      </c>
      <c r="M1" s="1068"/>
      <c r="N1" s="1068" t="s">
        <v>1187</v>
      </c>
      <c r="O1" s="1068" t="s">
        <v>1188</v>
      </c>
      <c r="P1" s="1068" t="s">
        <v>1189</v>
      </c>
      <c r="Q1" s="1068" t="s">
        <v>1190</v>
      </c>
      <c r="R1" s="1068" t="s">
        <v>1191</v>
      </c>
      <c r="S1" s="1068" t="s">
        <v>1192</v>
      </c>
      <c r="T1" s="1068" t="s">
        <v>1193</v>
      </c>
      <c r="U1" s="1068" t="s">
        <v>1194</v>
      </c>
      <c r="V1" s="1068"/>
      <c r="W1" s="798" t="s">
        <v>1195</v>
      </c>
      <c r="X1" s="1068" t="s">
        <v>1196</v>
      </c>
      <c r="Y1" s="1068" t="s">
        <v>1197</v>
      </c>
      <c r="Z1" s="1068"/>
      <c r="AA1" s="1068" t="s">
        <v>1198</v>
      </c>
      <c r="AB1" s="1068"/>
      <c r="AC1" s="1068" t="s">
        <v>1199</v>
      </c>
      <c r="AD1" s="1068"/>
      <c r="AF1" s="1068" t="s">
        <v>1200</v>
      </c>
      <c r="AH1" s="1068" t="s">
        <v>1201</v>
      </c>
      <c r="AI1" s="1068" t="s">
        <v>1202</v>
      </c>
      <c r="AK1" s="1068" t="s">
        <v>1203</v>
      </c>
      <c r="AM1" s="1068" t="s">
        <v>1204</v>
      </c>
      <c r="AP1" s="1068" t="s">
        <v>1205</v>
      </c>
      <c r="AQ1" s="1068" t="s">
        <v>1206</v>
      </c>
      <c r="AS1" s="1068" t="s">
        <v>1207</v>
      </c>
      <c r="AU1" s="1068" t="s">
        <v>1208</v>
      </c>
      <c r="AW1" s="1068" t="s">
        <v>1209</v>
      </c>
      <c r="AX1" s="1068" t="s">
        <v>1210</v>
      </c>
      <c r="AZ1" s="1153" t="s">
        <v>1211</v>
      </c>
      <c r="BB1" s="1068" t="s">
        <v>1212</v>
      </c>
      <c r="BC1" s="1068"/>
      <c r="BE1" s="1068" t="s">
        <v>1213</v>
      </c>
      <c r="BF1" s="1068" t="s">
        <v>1214</v>
      </c>
      <c r="BH1" s="1070" t="s">
        <v>809</v>
      </c>
      <c r="BI1" s="1071"/>
      <c r="BJ1" s="1072" t="s">
        <v>1215</v>
      </c>
      <c r="BK1" s="1071"/>
      <c r="BL1" s="1073" t="s">
        <v>908</v>
      </c>
      <c r="BM1" s="1071"/>
      <c r="BN1" s="1074" t="s">
        <v>1216</v>
      </c>
      <c r="BS1" s="1428"/>
    </row>
    <row customHeight="1" ht="11.25">
      <c r="A2" s="1075" t="s">
        <v>1217</v>
      </c>
      <c r="B2" s="1076">
        <v>2000</v>
      </c>
      <c r="C2" s="1076">
        <v>2022</v>
      </c>
      <c r="D2" s="1076" t="s">
        <v>65</v>
      </c>
      <c r="E2" s="1077" t="s">
        <v>1218</v>
      </c>
      <c r="F2" s="1077" t="s">
        <v>1219</v>
      </c>
      <c r="G2" s="1077" t="s">
        <v>1220</v>
      </c>
      <c r="H2" s="1078" t="s">
        <v>54</v>
      </c>
      <c r="I2" s="1077" t="s">
        <v>109</v>
      </c>
      <c r="J2" s="1077" t="s">
        <v>1221</v>
      </c>
      <c r="K2" s="1079" t="s">
        <v>1222</v>
      </c>
      <c r="L2" s="1080"/>
      <c r="M2" s="1079">
        <v>1</v>
      </c>
      <c r="N2" s="1163" t="s">
        <v>1223</v>
      </c>
      <c r="O2" s="1078" t="s">
        <v>1224</v>
      </c>
      <c r="P2" s="1081" t="s">
        <v>37</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110</v>
      </c>
      <c r="J3" s="1077" t="s">
        <v>558</v>
      </c>
      <c r="K3" s="1079" t="s">
        <v>1152</v>
      </c>
      <c r="L3" s="1080">
        <f>_xlfn.IFERROR(MATCH(K3,OFFER_METHOD,0),0)</f>
        <v>28</v>
      </c>
      <c r="M3" s="1079">
        <v>2</v>
      </c>
      <c r="N3" s="1163" t="s">
        <v>1249</v>
      </c>
      <c r="O3" s="1078" t="s">
        <v>1250</v>
      </c>
      <c r="P3" s="1081" t="s">
        <v>1251</v>
      </c>
      <c r="Q3" s="1082" t="s">
        <v>1252</v>
      </c>
      <c r="R3" s="144" t="s">
        <v>1253</v>
      </c>
      <c r="S3" s="144" t="s">
        <v>1254</v>
      </c>
      <c r="T3" s="1083" t="s">
        <v>1255</v>
      </c>
      <c r="U3" s="1080" t="s">
        <v>1256</v>
      </c>
      <c r="V3" s="1084">
        <v>2</v>
      </c>
      <c r="W3" s="1085"/>
      <c r="X3" s="1085" t="s">
        <v>1257</v>
      </c>
      <c r="Y3" s="1076" t="s">
        <v>1231</v>
      </c>
      <c r="Z3" s="1086"/>
      <c r="AA3" s="1076" t="s">
        <v>1258</v>
      </c>
      <c r="AB3" s="1087" t="s">
        <v>1258</v>
      </c>
      <c r="AC3" s="1076" t="s">
        <v>1259</v>
      </c>
      <c r="AD3" s="1087" t="s">
        <v>1259</v>
      </c>
      <c r="AF3" s="1078" t="s">
        <v>1256</v>
      </c>
      <c r="AH3" s="1077" t="s">
        <v>1260</v>
      </c>
      <c r="AI3" s="1077" t="s">
        <v>1261</v>
      </c>
      <c r="AK3" s="1077" t="s">
        <v>1262</v>
      </c>
      <c r="AM3" s="1077" t="s">
        <v>1263</v>
      </c>
      <c r="AP3" s="1088" t="s">
        <v>1264</v>
      </c>
      <c r="AQ3" s="1089" t="s">
        <v>1264</v>
      </c>
      <c r="AS3" s="1076" t="s">
        <v>1265</v>
      </c>
      <c r="AU3" s="1121" t="s">
        <v>1266</v>
      </c>
      <c r="AW3" s="1121" t="s">
        <v>1267</v>
      </c>
      <c r="AX3" s="1121" t="s">
        <v>1267</v>
      </c>
      <c r="AZ3" s="1121" t="s">
        <v>1268</v>
      </c>
      <c r="BB3" s="1121" t="s">
        <v>1269</v>
      </c>
      <c r="BC3" s="1121" t="s">
        <v>1242</v>
      </c>
      <c r="BE3" s="1121">
        <v>2001</v>
      </c>
      <c r="BF3" s="1121" t="s">
        <v>1270</v>
      </c>
      <c r="BH3" s="1068" t="s">
        <v>1271</v>
      </c>
      <c r="BJ3" s="1068" t="s">
        <v>1272</v>
      </c>
      <c r="BL3" s="1068" t="s">
        <v>1273</v>
      </c>
      <c r="BN3" s="1068" t="s">
        <v>1274</v>
      </c>
      <c r="BR3" s="1068" t="s">
        <v>1275</v>
      </c>
      <c r="BS3" s="1429"/>
      <c r="BT3" s="1071"/>
      <c r="BU3" s="1068" t="s">
        <v>1276</v>
      </c>
      <c r="BV3" s="1071"/>
      <c r="BW3" s="1691"/>
      <c r="BX3" s="1693" t="s">
        <v>1277</v>
      </c>
      <c r="CA3" s="1068" t="s">
        <v>1278</v>
      </c>
    </row>
    <row customHeight="1" ht="11.25">
      <c r="A4" s="1075" t="s">
        <v>1279</v>
      </c>
      <c r="B4" s="1076">
        <v>2002</v>
      </c>
      <c r="C4" s="1076">
        <v>2024</v>
      </c>
      <c r="E4" s="1077" t="s">
        <v>1280</v>
      </c>
      <c r="F4" s="1077" t="s">
        <v>1281</v>
      </c>
      <c r="H4" s="1078" t="s">
        <v>1282</v>
      </c>
      <c r="I4" s="1077" t="s">
        <v>89</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1231</v>
      </c>
      <c r="Z4" s="1092"/>
      <c r="AC4" s="1076" t="s">
        <v>1293</v>
      </c>
      <c r="AD4" s="1087" t="s">
        <v>1293</v>
      </c>
      <c r="AF4" s="1078" t="s">
        <v>1291</v>
      </c>
      <c r="AH4" s="1078" t="s">
        <v>1294</v>
      </c>
      <c r="AK4" s="1077" t="s">
        <v>1295</v>
      </c>
      <c r="AM4" s="1077" t="s">
        <v>1296</v>
      </c>
      <c r="AP4" s="1088" t="s">
        <v>1257</v>
      </c>
      <c r="AQ4" s="1089" t="s">
        <v>1257</v>
      </c>
      <c r="AS4" s="1076" t="s">
        <v>1297</v>
      </c>
      <c r="AU4" s="1121" t="s">
        <v>1298</v>
      </c>
      <c r="AW4" s="1121" t="s">
        <v>1299</v>
      </c>
      <c r="AX4" s="1121" t="s">
        <v>1299</v>
      </c>
      <c r="AZ4" s="1121" t="s">
        <v>1300</v>
      </c>
      <c r="BB4" s="1121" t="s">
        <v>1301</v>
      </c>
      <c r="BC4" s="1121" t="s">
        <v>1302</v>
      </c>
      <c r="BE4" s="1121">
        <v>2002</v>
      </c>
      <c r="BF4" s="1121" t="s">
        <v>1303</v>
      </c>
      <c r="BH4" s="1069" t="s">
        <v>1304</v>
      </c>
      <c r="BJ4" s="1069" t="s">
        <v>1304</v>
      </c>
      <c r="BL4" s="1069" t="s">
        <v>1304</v>
      </c>
      <c r="BN4" s="1069" t="s">
        <v>1304</v>
      </c>
      <c r="BQ4" s="1433" t="s">
        <v>1305</v>
      </c>
      <c r="BR4" s="1160" t="s">
        <v>1306</v>
      </c>
      <c r="BS4" s="275"/>
      <c r="BT4" s="1433" t="s">
        <v>1307</v>
      </c>
      <c r="BU4" s="1160" t="s">
        <v>1308</v>
      </c>
      <c r="BV4" s="1071"/>
      <c r="BW4" s="1698" t="s">
        <v>1309</v>
      </c>
      <c r="BX4" s="1692" t="s">
        <v>1310</v>
      </c>
      <c r="BZ4" s="1433" t="s">
        <v>1311</v>
      </c>
      <c r="CA4" s="1160" t="s">
        <v>1312</v>
      </c>
    </row>
    <row customHeight="1" ht="11.25">
      <c r="A5" s="1075" t="s">
        <v>1313</v>
      </c>
      <c r="B5" s="1076">
        <v>2003</v>
      </c>
      <c r="C5" s="1076">
        <v>2025</v>
      </c>
      <c r="E5" s="1077" t="s">
        <v>1314</v>
      </c>
      <c r="F5" s="1077" t="s">
        <v>1315</v>
      </c>
      <c r="H5" s="1078" t="s">
        <v>1316</v>
      </c>
      <c r="I5" s="1077" t="s">
        <v>90</v>
      </c>
      <c r="K5" s="1079" t="s">
        <v>1317</v>
      </c>
      <c r="L5" s="1080">
        <f>_xlfn.IFERROR(MATCH(K5,OFFER_METHOD,0),0)</f>
        <v>0</v>
      </c>
      <c r="M5" s="1079">
        <v>4</v>
      </c>
      <c r="N5" s="1093" t="s">
        <v>1318</v>
      </c>
      <c r="O5" s="1077" t="s">
        <v>1319</v>
      </c>
      <c r="Q5" s="1082" t="s">
        <v>1320</v>
      </c>
      <c r="R5" s="144" t="s">
        <v>496</v>
      </c>
      <c r="T5" s="1078" t="s">
        <v>1321</v>
      </c>
      <c r="U5" s="1080" t="s">
        <v>1322</v>
      </c>
      <c r="V5" s="1084">
        <v>4</v>
      </c>
      <c r="W5" s="1085"/>
      <c r="X5" s="1085" t="s">
        <v>166</v>
      </c>
      <c r="Y5" s="1076" t="s">
        <v>1323</v>
      </c>
      <c r="Z5" s="1092">
        <v>1</v>
      </c>
      <c r="AF5" s="1078" t="s">
        <v>1324</v>
      </c>
      <c r="AH5" s="1077" t="s">
        <v>1325</v>
      </c>
      <c r="AK5" s="1077" t="s">
        <v>1326</v>
      </c>
      <c r="AM5" s="1077" t="s">
        <v>1327</v>
      </c>
      <c r="AP5" s="1088" t="s">
        <v>166</v>
      </c>
      <c r="AQ5" s="1089" t="s">
        <v>166</v>
      </c>
      <c r="AU5" s="1121" t="s">
        <v>1328</v>
      </c>
      <c r="AW5" s="1121" t="s">
        <v>1329</v>
      </c>
      <c r="AX5" s="1121" t="s">
        <v>1329</v>
      </c>
      <c r="AZ5" s="1121" t="s">
        <v>1330</v>
      </c>
      <c r="BB5" s="1121" t="s">
        <v>1331</v>
      </c>
      <c r="BC5" s="1121" t="s">
        <v>1332</v>
      </c>
      <c r="BE5" s="1121">
        <v>2003</v>
      </c>
      <c r="BF5" s="1121" t="s">
        <v>1333</v>
      </c>
      <c r="BH5" s="1069" t="s">
        <v>1334</v>
      </c>
      <c r="BJ5" s="1069" t="s">
        <v>1334</v>
      </c>
      <c r="BL5" s="1069" t="s">
        <v>1334</v>
      </c>
      <c r="BN5" s="1069" t="s">
        <v>1335</v>
      </c>
      <c r="BQ5" s="1282">
        <v>4213775</v>
      </c>
      <c r="BR5" s="1069" t="s">
        <v>1230</v>
      </c>
      <c r="BS5" s="1430"/>
      <c r="BT5" s="1282">
        <v>64236871</v>
      </c>
      <c r="BU5" s="1069" t="s">
        <v>231</v>
      </c>
      <c r="BV5" s="1071"/>
      <c r="BW5" s="1696">
        <v>4213767</v>
      </c>
      <c r="BX5" s="1694" t="s">
        <v>1336</v>
      </c>
      <c r="BZ5" s="1282">
        <v>64237509</v>
      </c>
      <c r="CA5" s="1296" t="s">
        <v>1337</v>
      </c>
    </row>
    <row customHeight="1" ht="11.25">
      <c r="A6" s="1075" t="s">
        <v>1338</v>
      </c>
      <c r="B6" s="1076">
        <v>2004</v>
      </c>
      <c r="C6" s="1076">
        <v>2026</v>
      </c>
      <c r="E6" s="1077" t="s">
        <v>1339</v>
      </c>
      <c r="F6" s="1094"/>
      <c r="H6" s="1078" t="s">
        <v>1340</v>
      </c>
      <c r="I6" s="1077" t="s">
        <v>111</v>
      </c>
      <c r="J6" s="1068" t="s">
        <v>1341</v>
      </c>
      <c r="L6" s="1080">
        <f>SUM(kind_of_control_method_filter)</f>
        <v>28</v>
      </c>
      <c r="N6" s="1093" t="s">
        <v>1342</v>
      </c>
      <c r="O6" s="1077" t="s">
        <v>1343</v>
      </c>
      <c r="R6" s="144" t="s">
        <v>1225</v>
      </c>
      <c r="T6" s="1078" t="s">
        <v>1344</v>
      </c>
      <c r="U6" s="1080" t="s">
        <v>1324</v>
      </c>
      <c r="V6" s="1084">
        <v>5</v>
      </c>
      <c r="W6" s="1085"/>
      <c r="X6" s="1076" t="s">
        <v>172</v>
      </c>
      <c r="Y6" s="1076" t="s">
        <v>1345</v>
      </c>
      <c r="Z6" s="1092"/>
      <c r="AA6" s="1095"/>
      <c r="AH6" s="1077" t="s">
        <v>1346</v>
      </c>
      <c r="AK6" s="1077" t="s">
        <v>1347</v>
      </c>
      <c r="AM6" s="1077" t="s">
        <v>1348</v>
      </c>
      <c r="AP6" s="1088" t="s">
        <v>172</v>
      </c>
      <c r="AQ6" s="1089" t="s">
        <v>172</v>
      </c>
      <c r="AU6" s="1121" t="s">
        <v>1349</v>
      </c>
      <c r="AW6" s="1121" t="s">
        <v>1350</v>
      </c>
      <c r="AX6" s="1121" t="s">
        <v>1350</v>
      </c>
      <c r="BB6" s="1121" t="s">
        <v>1351</v>
      </c>
      <c r="BC6" s="1121" t="s">
        <v>1332</v>
      </c>
      <c r="BE6" s="1121">
        <v>2004</v>
      </c>
      <c r="BF6" s="1121" t="s">
        <v>1352</v>
      </c>
      <c r="BH6" s="1069" t="s">
        <v>1353</v>
      </c>
      <c r="BJ6" s="1069" t="s">
        <v>1354</v>
      </c>
      <c r="BL6" s="1069" t="s">
        <v>1354</v>
      </c>
      <c r="BN6" s="1069" t="s">
        <v>1355</v>
      </c>
      <c r="BQ6" s="1282">
        <v>4213784</v>
      </c>
      <c r="BR6" s="1296" t="s">
        <v>1264</v>
      </c>
      <c r="BS6" s="1431"/>
      <c r="BT6" s="1282">
        <v>64236872</v>
      </c>
      <c r="BU6" s="1069" t="s">
        <v>236</v>
      </c>
      <c r="BV6" s="1071"/>
      <c r="BW6" s="1696">
        <v>4213768</v>
      </c>
      <c r="BX6" s="1694" t="s">
        <v>256</v>
      </c>
      <c r="BZ6" s="1282">
        <v>64237510</v>
      </c>
      <c r="CA6" s="1069" t="s">
        <v>1356</v>
      </c>
    </row>
    <row customHeight="1" ht="11.25">
      <c r="A7" s="1075" t="s">
        <v>1357</v>
      </c>
      <c r="B7" s="1076">
        <v>2005</v>
      </c>
      <c r="E7" s="1077" t="s">
        <v>1358</v>
      </c>
      <c r="F7" s="1094"/>
      <c r="H7" s="1078" t="s">
        <v>1359</v>
      </c>
      <c r="I7" s="1077" t="s">
        <v>91</v>
      </c>
      <c r="J7" s="1077" t="s">
        <v>1360</v>
      </c>
      <c r="N7" s="1097" t="s">
        <v>1361</v>
      </c>
      <c r="O7" s="1077" t="s">
        <v>1362</v>
      </c>
      <c r="U7" s="1080" t="s">
        <v>19</v>
      </c>
      <c r="V7" s="371" t="s">
        <v>91</v>
      </c>
      <c r="W7" s="1085"/>
      <c r="X7" s="1076" t="s">
        <v>178</v>
      </c>
      <c r="Y7" s="1076" t="s">
        <v>1323</v>
      </c>
      <c r="Z7" s="1092"/>
      <c r="AA7" s="1095"/>
      <c r="AH7" s="1077" t="s">
        <v>1363</v>
      </c>
      <c r="AK7" s="1077" t="s">
        <v>1364</v>
      </c>
      <c r="AM7" s="1077" t="s">
        <v>1365</v>
      </c>
      <c r="AP7" s="1088" t="s">
        <v>178</v>
      </c>
      <c r="AQ7" s="1089" t="s">
        <v>178</v>
      </c>
      <c r="AU7" s="1121" t="s">
        <v>1366</v>
      </c>
      <c r="AW7" s="1121" t="s">
        <v>1367</v>
      </c>
      <c r="AX7" s="1121" t="s">
        <v>1367</v>
      </c>
      <c r="AZ7" s="1068" t="s">
        <v>1368</v>
      </c>
      <c r="BB7" s="1121" t="s">
        <v>1369</v>
      </c>
      <c r="BC7" s="1121" t="s">
        <v>1332</v>
      </c>
      <c r="BE7" s="1121">
        <v>2005</v>
      </c>
      <c r="BF7" s="1121" t="s">
        <v>1370</v>
      </c>
      <c r="BH7" s="1069" t="s">
        <v>1371</v>
      </c>
      <c r="BJ7" s="1069" t="s">
        <v>1353</v>
      </c>
      <c r="BL7" s="1069" t="s">
        <v>1353</v>
      </c>
      <c r="BN7" s="1069" t="s">
        <v>1372</v>
      </c>
      <c r="BQ7" s="1282">
        <v>4213781</v>
      </c>
      <c r="BR7" s="1069" t="s">
        <v>1257</v>
      </c>
      <c r="BS7" s="1430"/>
      <c r="BT7" s="1282">
        <v>64236873</v>
      </c>
      <c r="BU7" s="1069" t="s">
        <v>241</v>
      </c>
      <c r="BV7" s="1071"/>
      <c r="BW7" s="1696">
        <v>4213769</v>
      </c>
      <c r="BX7" s="1694" t="s">
        <v>1373</v>
      </c>
      <c r="BZ7" s="1282">
        <v>64237511</v>
      </c>
      <c r="CA7" s="1069" t="s">
        <v>271</v>
      </c>
    </row>
    <row customHeight="1" ht="11.25">
      <c r="A8" s="1075" t="s">
        <v>1374</v>
      </c>
      <c r="B8" s="1076">
        <v>2006</v>
      </c>
      <c r="E8" s="1077" t="s">
        <v>1375</v>
      </c>
      <c r="F8" s="1094"/>
      <c r="H8" s="1078" t="s">
        <v>1376</v>
      </c>
      <c r="I8" s="1077" t="s">
        <v>92</v>
      </c>
      <c r="J8" s="1077" t="s">
        <v>1377</v>
      </c>
      <c r="N8" s="1164" t="s">
        <v>1378</v>
      </c>
      <c r="O8" s="1077" t="s">
        <v>1379</v>
      </c>
      <c r="V8" s="371" t="s">
        <v>92</v>
      </c>
      <c r="W8" s="1085"/>
      <c r="X8" s="1076" t="s">
        <v>184</v>
      </c>
      <c r="Y8" s="1076" t="s">
        <v>1323</v>
      </c>
      <c r="Z8" s="1092"/>
      <c r="AA8" s="1095"/>
      <c r="AK8" s="1077" t="s">
        <v>1380</v>
      </c>
      <c r="AP8" s="1088" t="s">
        <v>184</v>
      </c>
      <c r="AQ8" s="1089" t="s">
        <v>184</v>
      </c>
      <c r="AU8" s="1121" t="s">
        <v>1381</v>
      </c>
      <c r="AW8" s="1121" t="s">
        <v>1382</v>
      </c>
      <c r="AX8" s="1121" t="s">
        <v>1382</v>
      </c>
      <c r="AZ8" s="1121" t="s">
        <v>1383</v>
      </c>
      <c r="BB8" s="1121" t="s">
        <v>1384</v>
      </c>
      <c r="BC8" s="1121" t="s">
        <v>1332</v>
      </c>
      <c r="BE8" s="1121">
        <v>2006</v>
      </c>
      <c r="BF8" s="1121" t="s">
        <v>1385</v>
      </c>
      <c r="BH8" s="1069" t="s">
        <v>1386</v>
      </c>
      <c r="BJ8" s="1069" t="s">
        <v>1387</v>
      </c>
      <c r="BL8" s="1069" t="s">
        <v>1387</v>
      </c>
      <c r="BN8" s="1069" t="s">
        <v>1388</v>
      </c>
      <c r="BQ8" s="1282">
        <v>4213776</v>
      </c>
      <c r="BR8" s="1069" t="s">
        <v>166</v>
      </c>
      <c r="BS8" s="1430"/>
      <c r="BT8" s="1282">
        <v>64236874</v>
      </c>
      <c r="BU8" s="1296" t="s">
        <v>1389</v>
      </c>
      <c r="BV8" s="1071"/>
      <c r="BW8" s="1696">
        <v>4213770</v>
      </c>
      <c r="BX8" s="1697" t="s">
        <v>1390</v>
      </c>
      <c r="BZ8" s="1282">
        <v>64237512</v>
      </c>
      <c r="CA8" s="1069" t="s">
        <v>266</v>
      </c>
    </row>
    <row customHeight="1" ht="11.25">
      <c r="A9" s="1075" t="s">
        <v>1391</v>
      </c>
      <c r="B9" s="1076">
        <v>2007</v>
      </c>
      <c r="E9" s="1077" t="s">
        <v>1392</v>
      </c>
      <c r="F9" s="1094"/>
      <c r="G9" s="1068" t="s">
        <v>1393</v>
      </c>
      <c r="H9" s="1068" t="s">
        <v>1394</v>
      </c>
      <c r="I9" s="1077" t="s">
        <v>112</v>
      </c>
      <c r="O9" s="1077" t="s">
        <v>1395</v>
      </c>
      <c r="V9" s="371" t="s">
        <v>112</v>
      </c>
      <c r="W9" s="1085"/>
      <c r="X9" s="1076" t="s">
        <v>190</v>
      </c>
      <c r="Y9" s="1076" t="s">
        <v>1231</v>
      </c>
      <c r="Z9" s="1092">
        <v>1</v>
      </c>
      <c r="AA9" s="1095"/>
      <c r="AK9" s="1077" t="s">
        <v>1396</v>
      </c>
      <c r="AP9" s="1088" t="s">
        <v>1397</v>
      </c>
      <c r="AQ9" s="1089" t="s">
        <v>1397</v>
      </c>
      <c r="AW9" s="1121" t="s">
        <v>1398</v>
      </c>
      <c r="AX9" s="1121" t="s">
        <v>1398</v>
      </c>
      <c r="AZ9" s="1121" t="s">
        <v>1399</v>
      </c>
      <c r="BB9" s="1121" t="s">
        <v>1400</v>
      </c>
      <c r="BC9" s="1121" t="s">
        <v>1332</v>
      </c>
      <c r="BE9" s="1121">
        <v>2007</v>
      </c>
      <c r="BF9" s="1121" t="s">
        <v>1401</v>
      </c>
      <c r="BH9" s="1069" t="s">
        <v>1402</v>
      </c>
      <c r="BJ9" s="1069" t="s">
        <v>1403</v>
      </c>
      <c r="BL9" s="1069" t="s">
        <v>1403</v>
      </c>
      <c r="BN9" s="1069" t="s">
        <v>1404</v>
      </c>
      <c r="BQ9" s="1282">
        <v>4213777</v>
      </c>
      <c r="BR9" s="1069" t="s">
        <v>172</v>
      </c>
      <c r="BS9" s="1430"/>
      <c r="BT9" s="1282">
        <v>64236875</v>
      </c>
      <c r="BU9" s="1069" t="s">
        <v>246</v>
      </c>
      <c r="BV9" s="1071"/>
      <c r="BW9" s="1691"/>
      <c r="BX9" s="1691"/>
    </row>
    <row customHeight="1" ht="11.25">
      <c r="A10" s="1075" t="s">
        <v>1405</v>
      </c>
      <c r="B10" s="1076">
        <v>2008</v>
      </c>
      <c r="E10" s="1077" t="s">
        <v>1406</v>
      </c>
      <c r="F10" s="1094"/>
      <c r="G10" s="1077" t="s">
        <v>1407</v>
      </c>
      <c r="H10" s="1077" t="s">
        <v>1408</v>
      </c>
      <c r="I10" s="1077" t="s">
        <v>148</v>
      </c>
      <c r="J10" s="1068" t="s">
        <v>1409</v>
      </c>
      <c r="K10" s="1068" t="s">
        <v>1410</v>
      </c>
      <c r="O10" s="1077" t="s">
        <v>1411</v>
      </c>
      <c r="V10" s="372" t="s">
        <v>148</v>
      </c>
      <c r="W10" s="1098"/>
      <c r="X10" s="1098" t="s">
        <v>1412</v>
      </c>
      <c r="Y10" s="1099" t="s">
        <v>1413</v>
      </c>
      <c r="Z10" s="1092"/>
      <c r="AP10" s="1088" t="s">
        <v>1412</v>
      </c>
      <c r="AQ10" s="1089" t="s">
        <v>1412</v>
      </c>
      <c r="AW10" s="1121" t="s">
        <v>1414</v>
      </c>
      <c r="AX10" s="1121" t="s">
        <v>1414</v>
      </c>
      <c r="AZ10" s="1121" t="s">
        <v>1415</v>
      </c>
      <c r="BB10" s="1121" t="s">
        <v>1416</v>
      </c>
      <c r="BC10" s="1121" t="s">
        <v>1332</v>
      </c>
      <c r="BE10" s="1121">
        <v>2008</v>
      </c>
      <c r="BF10" s="1121" t="s">
        <v>1417</v>
      </c>
      <c r="BH10" s="1069" t="s">
        <v>1418</v>
      </c>
      <c r="BJ10" s="1069" t="s">
        <v>1419</v>
      </c>
      <c r="BL10" s="1069" t="s">
        <v>1419</v>
      </c>
      <c r="BN10" s="1069" t="s">
        <v>1420</v>
      </c>
      <c r="BQ10" s="1282">
        <v>4213778</v>
      </c>
      <c r="BR10" s="1069" t="s">
        <v>178</v>
      </c>
      <c r="BS10" s="1430"/>
      <c r="BT10" s="1282">
        <v>64236876</v>
      </c>
      <c r="BU10" s="1069" t="s">
        <v>222</v>
      </c>
      <c r="BV10" s="1071"/>
      <c r="BW10" s="1691"/>
      <c r="BX10" s="1691"/>
    </row>
    <row customHeight="1" ht="11.25">
      <c r="A11" s="1075" t="s">
        <v>1421</v>
      </c>
      <c r="B11" s="1076">
        <v>2009</v>
      </c>
      <c r="E11" s="1077" t="s">
        <v>1422</v>
      </c>
      <c r="F11" s="1094"/>
      <c r="G11" s="1077" t="s">
        <v>1423</v>
      </c>
      <c r="H11" s="1077" t="s">
        <v>1424</v>
      </c>
      <c r="I11" s="1077" t="s">
        <v>149</v>
      </c>
      <c r="J11" s="1078" t="s">
        <v>1425</v>
      </c>
      <c r="K11" s="1100" t="s">
        <v>1426</v>
      </c>
      <c r="O11" s="1078" t="s">
        <v>1427</v>
      </c>
      <c r="V11" s="371" t="s">
        <v>149</v>
      </c>
      <c r="W11" s="276"/>
      <c r="X11" s="1085" t="s">
        <v>1397</v>
      </c>
      <c r="Y11" s="1076" t="s">
        <v>1428</v>
      </c>
      <c r="Z11" s="1092"/>
      <c r="AP11" s="1088" t="s">
        <v>190</v>
      </c>
      <c r="AQ11" s="1090" t="s">
        <v>190</v>
      </c>
      <c r="AW11" s="1121" t="s">
        <v>1429</v>
      </c>
      <c r="AX11" s="1121" t="s">
        <v>1429</v>
      </c>
      <c r="AZ11" s="1121" t="s">
        <v>1430</v>
      </c>
      <c r="BB11" s="1121" t="s">
        <v>1431</v>
      </c>
      <c r="BC11" s="1121" t="s">
        <v>1332</v>
      </c>
      <c r="BE11" s="1121">
        <v>2009</v>
      </c>
      <c r="BF11" s="1121" t="s">
        <v>1432</v>
      </c>
      <c r="BH11" s="1069" t="s">
        <v>1433</v>
      </c>
      <c r="BJ11" s="1069" t="s">
        <v>1402</v>
      </c>
      <c r="BL11" s="1069" t="s">
        <v>1402</v>
      </c>
      <c r="BN11" s="1069" t="s">
        <v>1434</v>
      </c>
      <c r="BQ11" s="1282">
        <v>4213780</v>
      </c>
      <c r="BR11" s="1069" t="s">
        <v>184</v>
      </c>
      <c r="BS11" s="1430"/>
      <c r="BW11" s="1691"/>
      <c r="BX11" s="1691"/>
    </row>
    <row customHeight="1" ht="11.25">
      <c r="A12" s="1075" t="s">
        <v>1435</v>
      </c>
      <c r="B12" s="1076">
        <v>2010</v>
      </c>
      <c r="E12" s="1077" t="s">
        <v>1436</v>
      </c>
      <c r="F12" s="1094"/>
      <c r="G12" s="1077" t="s">
        <v>1424</v>
      </c>
      <c r="I12" s="1077" t="s">
        <v>150</v>
      </c>
      <c r="J12" s="1078" t="s">
        <v>1437</v>
      </c>
      <c r="K12" s="1100" t="s">
        <v>1438</v>
      </c>
      <c r="O12" s="1078" t="s">
        <v>1225</v>
      </c>
      <c r="V12" s="371" t="s">
        <v>150</v>
      </c>
      <c r="W12" s="1090"/>
      <c r="X12" s="1085" t="s">
        <v>1439</v>
      </c>
      <c r="Y12" s="1076" t="s">
        <v>1231</v>
      </c>
      <c r="AP12" s="1088"/>
      <c r="AW12" s="1121" t="s">
        <v>149</v>
      </c>
      <c r="AX12" s="1121" t="s">
        <v>149</v>
      </c>
      <c r="AZ12" s="1121" t="s">
        <v>1440</v>
      </c>
      <c r="BB12" s="1121" t="s">
        <v>1441</v>
      </c>
      <c r="BC12" s="1121" t="s">
        <v>1332</v>
      </c>
      <c r="BE12" s="1121">
        <v>2010</v>
      </c>
      <c r="BF12" s="1121" t="s">
        <v>1442</v>
      </c>
      <c r="BH12" s="1069" t="s">
        <v>1443</v>
      </c>
      <c r="BJ12" s="1069" t="s">
        <v>1444</v>
      </c>
      <c r="BL12" s="1069" t="s">
        <v>1444</v>
      </c>
      <c r="BN12" s="1069" t="s">
        <v>1445</v>
      </c>
      <c r="BQ12" s="1282">
        <v>4213779</v>
      </c>
      <c r="BR12" s="1069" t="s">
        <v>1397</v>
      </c>
      <c r="BS12" s="1430"/>
      <c r="BT12" s="1071"/>
      <c r="BU12" s="1071"/>
      <c r="BV12" s="1071"/>
      <c r="BW12" s="1691"/>
      <c r="BX12" s="1691"/>
    </row>
    <row customHeight="1" ht="11.25">
      <c r="A13" s="1075" t="s">
        <v>1446</v>
      </c>
      <c r="B13" s="1076">
        <v>2011</v>
      </c>
      <c r="E13" s="1077" t="s">
        <v>1447</v>
      </c>
      <c r="F13" s="1094"/>
      <c r="I13" s="1077" t="s">
        <v>151</v>
      </c>
      <c r="K13" s="1100" t="s">
        <v>1396</v>
      </c>
      <c r="V13" s="371" t="s">
        <v>151</v>
      </c>
      <c r="W13" s="1090"/>
      <c r="X13" s="1090"/>
      <c r="Y13" s="1090"/>
      <c r="AW13" s="1121" t="s">
        <v>150</v>
      </c>
      <c r="AX13" s="1121" t="s">
        <v>150</v>
      </c>
      <c r="BB13" s="1121" t="s">
        <v>1448</v>
      </c>
      <c r="BC13" s="1121" t="s">
        <v>1449</v>
      </c>
      <c r="BE13" s="1121">
        <v>2011</v>
      </c>
      <c r="BF13" s="1121" t="s">
        <v>1450</v>
      </c>
      <c r="BH13" s="1069" t="s">
        <v>1451</v>
      </c>
      <c r="BJ13" s="1069" t="s">
        <v>1433</v>
      </c>
      <c r="BL13" s="1069" t="s">
        <v>1433</v>
      </c>
      <c r="BN13" s="1069" t="s">
        <v>1452</v>
      </c>
      <c r="BQ13" s="1282">
        <v>4213783</v>
      </c>
      <c r="BR13" s="1069" t="s">
        <v>1412</v>
      </c>
      <c r="BS13" s="1430"/>
      <c r="BT13" s="1071"/>
      <c r="BU13" s="1071"/>
      <c r="BV13" s="1071"/>
      <c r="BW13" s="1695"/>
      <c r="BX13" s="1691"/>
    </row>
    <row customHeight="1" ht="11.25">
      <c r="A14" s="1075" t="s">
        <v>1453</v>
      </c>
      <c r="B14" s="1076">
        <v>2012</v>
      </c>
      <c r="I14" s="1077" t="s">
        <v>152</v>
      </c>
      <c r="J14" s="1068" t="s">
        <v>1454</v>
      </c>
      <c r="N14" s="1068" t="s">
        <v>1455</v>
      </c>
      <c r="V14" s="1084">
        <v>13</v>
      </c>
      <c r="W14" s="1085"/>
      <c r="X14" s="1085" t="s">
        <v>1264</v>
      </c>
      <c r="Y14" s="1076" t="s">
        <v>1231</v>
      </c>
      <c r="AW14" s="1121" t="s">
        <v>151</v>
      </c>
      <c r="AX14" s="1121" t="s">
        <v>151</v>
      </c>
      <c r="AZ14" s="1068" t="s">
        <v>1456</v>
      </c>
      <c r="BB14" s="1121" t="s">
        <v>1457</v>
      </c>
      <c r="BC14" s="1121" t="s">
        <v>1449</v>
      </c>
      <c r="BE14" s="1121">
        <v>2012</v>
      </c>
      <c r="BH14" s="1069" t="s">
        <v>1372</v>
      </c>
      <c r="BJ14" s="1218" t="s">
        <v>1458</v>
      </c>
      <c r="BL14" s="1218" t="s">
        <v>1458</v>
      </c>
      <c r="BN14" s="1069" t="s">
        <v>1459</v>
      </c>
      <c r="BQ14" s="1282">
        <v>4213782</v>
      </c>
      <c r="BR14" s="1069" t="s">
        <v>190</v>
      </c>
      <c r="BS14" s="1430"/>
      <c r="BT14" s="1071"/>
      <c r="BU14" s="1071"/>
      <c r="BV14" s="1071"/>
      <c r="BW14" s="1695"/>
      <c r="BX14" s="1691"/>
    </row>
    <row customHeight="1" ht="19.5">
      <c r="A15" s="1075" t="s">
        <v>1460</v>
      </c>
      <c r="B15" s="1076">
        <v>2013</v>
      </c>
      <c r="E15" s="1699" t="s">
        <v>1461</v>
      </c>
      <c r="G15" s="1068" t="s">
        <v>1462</v>
      </c>
      <c r="H15" s="1068" t="s">
        <v>1463</v>
      </c>
      <c r="I15" s="1079" t="s">
        <v>153</v>
      </c>
      <c r="J15" s="1090" t="s">
        <v>585</v>
      </c>
      <c r="N15" s="1159" t="s">
        <v>1464</v>
      </c>
      <c r="X15" s="1088"/>
      <c r="AW15" s="1121" t="s">
        <v>152</v>
      </c>
      <c r="AX15" s="1121" t="s">
        <v>152</v>
      </c>
      <c r="AZ15" s="1121" t="s">
        <v>1383</v>
      </c>
      <c r="BB15" s="1121" t="s">
        <v>1465</v>
      </c>
      <c r="BC15" s="1121" t="s">
        <v>1449</v>
      </c>
      <c r="BE15" s="1121">
        <v>2013</v>
      </c>
      <c r="BH15" s="1069" t="s">
        <v>1388</v>
      </c>
      <c r="BJ15" s="1218" t="s">
        <v>1466</v>
      </c>
      <c r="BL15" s="1218" t="s">
        <v>1466</v>
      </c>
      <c r="BN15" s="1069" t="s">
        <v>1467</v>
      </c>
      <c r="BR15" s="1071"/>
      <c r="BS15" s="1432"/>
      <c r="BT15" s="1071"/>
      <c r="BU15" s="1071"/>
      <c r="BV15" s="1071"/>
      <c r="BW15" s="1695"/>
      <c r="BX15" s="1691"/>
    </row>
    <row customHeight="1" ht="21">
      <c r="A16" s="1871" t="s">
        <v>1468</v>
      </c>
      <c r="B16" s="1076">
        <v>2014</v>
      </c>
      <c r="E16" s="1700" t="s">
        <v>1469</v>
      </c>
      <c r="G16" s="1077" t="s">
        <v>1470</v>
      </c>
      <c r="H16" s="1077" t="s">
        <v>1471</v>
      </c>
      <c r="I16" s="1079" t="s">
        <v>98</v>
      </c>
      <c r="J16" s="1090" t="s">
        <v>558</v>
      </c>
      <c r="N16" s="1159" t="s">
        <v>1472</v>
      </c>
      <c r="AW16" s="1121" t="s">
        <v>153</v>
      </c>
      <c r="AX16" s="1121" t="s">
        <v>153</v>
      </c>
      <c r="AZ16" s="1121" t="s">
        <v>1399</v>
      </c>
      <c r="BB16" s="1121" t="s">
        <v>1473</v>
      </c>
      <c r="BC16" s="1121" t="s">
        <v>1449</v>
      </c>
      <c r="BE16" s="1121">
        <v>2014</v>
      </c>
      <c r="BH16" s="1069" t="s">
        <v>1404</v>
      </c>
      <c r="BJ16" s="1218" t="s">
        <v>1474</v>
      </c>
      <c r="BL16" s="1218" t="s">
        <v>1474</v>
      </c>
      <c r="BN16" s="1069" t="s">
        <v>1475</v>
      </c>
      <c r="BR16" s="1071"/>
      <c r="BS16" s="1432"/>
      <c r="BT16" s="1071"/>
      <c r="BU16" s="1071"/>
      <c r="BV16" s="1071"/>
      <c r="BW16" s="1695"/>
      <c r="BX16" s="1691"/>
    </row>
    <row customHeight="1" ht="21">
      <c r="A17" s="1075" t="s">
        <v>1476</v>
      </c>
      <c r="B17" s="1076">
        <v>2015</v>
      </c>
      <c r="G17" s="1077" t="s">
        <v>1424</v>
      </c>
      <c r="H17" s="1077" t="s">
        <v>1424</v>
      </c>
      <c r="I17" s="1077" t="s">
        <v>1477</v>
      </c>
      <c r="N17" s="1159" t="s">
        <v>1478</v>
      </c>
      <c r="X17" s="1088"/>
      <c r="AW17" s="1121" t="s">
        <v>98</v>
      </c>
      <c r="AX17" s="1121" t="s">
        <v>98</v>
      </c>
      <c r="AZ17" s="1121" t="s">
        <v>1479</v>
      </c>
      <c r="BB17" s="1121" t="s">
        <v>1480</v>
      </c>
      <c r="BC17" s="1121" t="s">
        <v>1332</v>
      </c>
      <c r="BE17" s="1121">
        <v>2015</v>
      </c>
      <c r="BH17" s="1069" t="s">
        <v>1420</v>
      </c>
      <c r="BJ17" s="1218" t="s">
        <v>1481</v>
      </c>
      <c r="BL17" s="1218" t="s">
        <v>1481</v>
      </c>
      <c r="BN17" s="1069" t="s">
        <v>1482</v>
      </c>
      <c r="BR17" s="1068" t="s">
        <v>1275</v>
      </c>
      <c r="BS17" s="1429"/>
      <c r="BU17" s="1068" t="s">
        <v>1483</v>
      </c>
      <c r="BV17" s="1071"/>
      <c r="BW17" s="1691"/>
      <c r="BX17" s="1693" t="s">
        <v>1484</v>
      </c>
      <c r="CA17" s="1068" t="s">
        <v>1485</v>
      </c>
      <c r="CD17" s="1068" t="s">
        <v>1486</v>
      </c>
    </row>
    <row customHeight="1" ht="21">
      <c r="A18" s="1075" t="s">
        <v>1487</v>
      </c>
      <c r="B18" s="1076">
        <v>2016</v>
      </c>
      <c r="E18" s="2006" t="s">
        <v>1488</v>
      </c>
      <c r="I18" s="1077" t="s">
        <v>1489</v>
      </c>
      <c r="N18" s="1159" t="s">
        <v>1490</v>
      </c>
      <c r="X18" s="1088"/>
      <c r="AW18" s="1121" t="s">
        <v>1477</v>
      </c>
      <c r="AX18" s="1121" t="s">
        <v>1477</v>
      </c>
      <c r="BB18" s="1121" t="s">
        <v>1491</v>
      </c>
      <c r="BC18" s="1121" t="s">
        <v>1332</v>
      </c>
      <c r="BE18" s="1121">
        <v>2016</v>
      </c>
      <c r="BH18" s="1069" t="s">
        <v>1434</v>
      </c>
      <c r="BJ18" s="1218" t="s">
        <v>1492</v>
      </c>
      <c r="BL18" s="1218" t="s">
        <v>1492</v>
      </c>
      <c r="BN18" s="1069" t="s">
        <v>1493</v>
      </c>
      <c r="BQ18" s="1433" t="s">
        <v>1305</v>
      </c>
      <c r="BR18" s="1160" t="s">
        <v>1306</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165</v>
      </c>
      <c r="I19" s="1077" t="s">
        <v>1503</v>
      </c>
      <c r="N19" s="1159" t="s">
        <v>1504</v>
      </c>
      <c r="X19" s="1088"/>
      <c r="AW19" s="1121" t="s">
        <v>1489</v>
      </c>
      <c r="AX19" s="1121" t="s">
        <v>1489</v>
      </c>
      <c r="AZ19" s="1068" t="s">
        <v>1505</v>
      </c>
      <c r="BB19" s="1121" t="s">
        <v>1506</v>
      </c>
      <c r="BC19" s="1121" t="s">
        <v>1332</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1264</v>
      </c>
      <c r="I20" s="1077" t="s">
        <v>1515</v>
      </c>
      <c r="N20" s="1159" t="s">
        <v>1516</v>
      </c>
      <c r="AW20" s="1121" t="s">
        <v>1503</v>
      </c>
      <c r="AX20" s="1121" t="s">
        <v>1503</v>
      </c>
      <c r="AZ20" s="1121" t="s">
        <v>1517</v>
      </c>
      <c r="BB20" s="1121" t="s">
        <v>1518</v>
      </c>
      <c r="BC20" s="1121" t="s">
        <v>1449</v>
      </c>
      <c r="BE20" s="1121">
        <v>2018</v>
      </c>
      <c r="BH20" s="1069" t="s">
        <v>1445</v>
      </c>
      <c r="BJ20" s="1069" t="s">
        <v>1372</v>
      </c>
      <c r="BL20" s="1069" t="s">
        <v>1372</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1332</v>
      </c>
      <c r="BE21" s="1121">
        <v>2019</v>
      </c>
      <c r="BH21" s="1069" t="s">
        <v>1452</v>
      </c>
      <c r="BJ21" s="1069" t="s">
        <v>1388</v>
      </c>
      <c r="BL21" s="1069" t="s">
        <v>1388</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1332</v>
      </c>
      <c r="BE22" s="1121">
        <v>2020</v>
      </c>
      <c r="BH22" s="1069" t="s">
        <v>1459</v>
      </c>
      <c r="BJ22" s="1069" t="s">
        <v>1404</v>
      </c>
      <c r="BL22" s="1069" t="s">
        <v>1404</v>
      </c>
      <c r="BQ22" s="1282">
        <v>4190067</v>
      </c>
      <c r="BR22" s="1069" t="s">
        <v>1537</v>
      </c>
      <c r="BS22" s="1430"/>
      <c r="BT22" s="1282">
        <v>4189674</v>
      </c>
      <c r="BU22" s="1069" t="s">
        <v>1538</v>
      </c>
      <c r="BV22" s="1071"/>
      <c r="BW22" s="1071"/>
      <c r="CC22" s="1282">
        <v>4189711</v>
      </c>
      <c r="CD22" s="1069" t="s">
        <v>295</v>
      </c>
    </row>
    <row customHeight="1" ht="21">
      <c r="A23" s="1075" t="s">
        <v>1539</v>
      </c>
      <c r="B23" s="1076">
        <v>2021</v>
      </c>
      <c r="AW23" s="1121" t="s">
        <v>1540</v>
      </c>
      <c r="AX23" s="1121" t="s">
        <v>1540</v>
      </c>
      <c r="AZ23" s="1121" t="s">
        <v>1541</v>
      </c>
      <c r="BB23" s="1121" t="s">
        <v>1542</v>
      </c>
      <c r="BC23" s="1121" t="s">
        <v>1242</v>
      </c>
      <c r="BE23" s="1121">
        <v>2021</v>
      </c>
      <c r="BH23" s="1069" t="s">
        <v>1467</v>
      </c>
      <c r="BJ23" s="1069" t="s">
        <v>1420</v>
      </c>
      <c r="BL23" s="1069" t="s">
        <v>1420</v>
      </c>
      <c r="BQ23" s="1282">
        <v>4190068</v>
      </c>
      <c r="BR23" s="1069" t="s">
        <v>1543</v>
      </c>
      <c r="BS23" s="1430"/>
      <c r="BT23" s="1282">
        <v>4189675</v>
      </c>
      <c r="BU23" s="1069" t="s">
        <v>1544</v>
      </c>
      <c r="BV23" s="1071"/>
      <c r="BW23" s="1071"/>
      <c r="CC23" s="1282">
        <v>5110778</v>
      </c>
      <c r="CD23" s="1069" t="s">
        <v>1545</v>
      </c>
    </row>
    <row customHeight="1" ht="21">
      <c r="A24" s="1075" t="s">
        <v>1546</v>
      </c>
      <c r="B24" s="1076">
        <v>2022</v>
      </c>
      <c r="AW24" s="1121" t="s">
        <v>1547</v>
      </c>
      <c r="AX24" s="1121" t="s">
        <v>1547</v>
      </c>
      <c r="AZ24" s="1121" t="s">
        <v>1548</v>
      </c>
      <c r="BB24" s="1121" t="s">
        <v>1549</v>
      </c>
      <c r="BC24" s="1121" t="s">
        <v>1550</v>
      </c>
      <c r="BE24" s="1121">
        <v>2022</v>
      </c>
      <c r="BH24" s="1069" t="s">
        <v>1475</v>
      </c>
      <c r="BJ24" s="1069" t="s">
        <v>1434</v>
      </c>
      <c r="BL24" s="1069" t="s">
        <v>1434</v>
      </c>
      <c r="BQ24" s="1282">
        <v>4190069</v>
      </c>
      <c r="BR24" s="1069" t="s">
        <v>1551</v>
      </c>
      <c r="BS24" s="1430"/>
      <c r="BT24" s="1282">
        <v>4189676</v>
      </c>
      <c r="BU24" s="1069" t="s">
        <v>1552</v>
      </c>
      <c r="BV24" s="1071"/>
      <c r="BW24" s="1071"/>
      <c r="CC24" s="1282">
        <v>25575374</v>
      </c>
      <c r="CD24" s="1069" t="s">
        <v>1553</v>
      </c>
    </row>
    <row customHeight="1" ht="11.25">
      <c r="A25" s="1075" t="s">
        <v>1554</v>
      </c>
      <c r="B25" s="1076">
        <v>2023</v>
      </c>
      <c r="AW25" s="1121" t="s">
        <v>1555</v>
      </c>
      <c r="AX25" s="1121" t="s">
        <v>1555</v>
      </c>
      <c r="AZ25" s="1121" t="s">
        <v>1556</v>
      </c>
      <c r="BB25" s="1121" t="s">
        <v>1557</v>
      </c>
      <c r="BC25" s="1121" t="s">
        <v>1550</v>
      </c>
      <c r="BE25" s="1121">
        <v>2023</v>
      </c>
      <c r="BH25" s="1069" t="s">
        <v>1482</v>
      </c>
      <c r="BJ25" s="1069" t="s">
        <v>1507</v>
      </c>
      <c r="BL25" s="1069" t="s">
        <v>1507</v>
      </c>
      <c r="BQ25" s="1282">
        <v>4190070</v>
      </c>
      <c r="BR25" s="1069" t="s">
        <v>1558</v>
      </c>
      <c r="BS25" s="1430"/>
      <c r="BT25" s="1282">
        <v>4189677</v>
      </c>
      <c r="BU25" s="1069" t="s">
        <v>1559</v>
      </c>
      <c r="BV25" s="1071"/>
      <c r="BW25" s="1071"/>
    </row>
    <row customHeight="1" ht="11.25">
      <c r="A26" s="1075" t="s">
        <v>1560</v>
      </c>
      <c r="B26" s="1076">
        <v>2024</v>
      </c>
      <c r="J26" s="1732" t="s">
        <v>1561</v>
      </c>
      <c r="AX26" s="1121" t="s">
        <v>1562</v>
      </c>
      <c r="AZ26" s="1121" t="s">
        <v>1427</v>
      </c>
      <c r="BB26" s="1121" t="s">
        <v>1563</v>
      </c>
      <c r="BC26" s="1121" t="s">
        <v>1550</v>
      </c>
      <c r="BE26" s="1121">
        <v>2024</v>
      </c>
      <c r="BH26" s="1069" t="s">
        <v>1493</v>
      </c>
      <c r="BJ26" s="1069" t="s">
        <v>1445</v>
      </c>
      <c r="BL26" s="1069" t="s">
        <v>1445</v>
      </c>
      <c r="BQ26" s="1282">
        <v>4190071</v>
      </c>
      <c r="BR26" s="1069" t="s">
        <v>1564</v>
      </c>
      <c r="BS26" s="1430"/>
      <c r="BV26" s="1071"/>
      <c r="BW26" s="1071"/>
    </row>
    <row customHeight="1" ht="11.25">
      <c r="A27" s="1075" t="s">
        <v>1565</v>
      </c>
      <c r="B27" s="1076">
        <v>2025</v>
      </c>
      <c r="J27" s="177" t="s">
        <v>488</v>
      </c>
      <c r="AX27" s="1121" t="s">
        <v>1566</v>
      </c>
      <c r="BB27" s="1121" t="s">
        <v>1567</v>
      </c>
      <c r="BC27" s="1121" t="s">
        <v>1550</v>
      </c>
      <c r="BE27" s="1121">
        <v>2025</v>
      </c>
      <c r="BH27" s="1071" t="s">
        <v>28</v>
      </c>
      <c r="BJ27" s="1069" t="s">
        <v>1452</v>
      </c>
      <c r="BL27" s="1069" t="s">
        <v>1452</v>
      </c>
      <c r="BN27" s="1071" t="s">
        <v>28</v>
      </c>
      <c r="BQ27" s="1282">
        <v>4190072</v>
      </c>
      <c r="BR27" s="1069" t="s">
        <v>1568</v>
      </c>
      <c r="BS27" s="1430"/>
      <c r="BV27" s="1071"/>
      <c r="BW27" s="1071"/>
    </row>
    <row customHeight="1" ht="11.25">
      <c r="A28" s="1075" t="s">
        <v>1569</v>
      </c>
      <c r="D28" s="1102"/>
      <c r="E28" s="1103"/>
      <c r="F28" s="1103"/>
      <c r="H28" s="1104" t="s">
        <v>1570</v>
      </c>
      <c r="AX28" s="1121" t="s">
        <v>1571</v>
      </c>
      <c r="AZ28" s="1068" t="s">
        <v>1572</v>
      </c>
      <c r="BB28" s="1121" t="s">
        <v>1573</v>
      </c>
      <c r="BC28" s="1121" t="s">
        <v>1574</v>
      </c>
      <c r="BE28" s="1121">
        <v>2026</v>
      </c>
      <c r="BH28" s="1071" t="s">
        <v>28</v>
      </c>
      <c r="BJ28" s="1069" t="s">
        <v>1459</v>
      </c>
      <c r="BL28" s="1069" t="s">
        <v>1459</v>
      </c>
      <c r="BN28" s="1071" t="s">
        <v>28</v>
      </c>
      <c r="BQ28" s="1282">
        <v>4190073</v>
      </c>
      <c r="BR28" s="1069" t="s">
        <v>1575</v>
      </c>
      <c r="BS28" s="1430"/>
      <c r="BV28" s="1071"/>
      <c r="BW28" s="1071"/>
    </row>
    <row customHeight="1" ht="11.25">
      <c r="A29" s="1075" t="s">
        <v>1576</v>
      </c>
      <c r="D29" s="1105" t="s">
        <v>1577</v>
      </c>
      <c r="E29" s="1106" t="str">
        <f>IF(TEMPLATE_GROUP="","",INDEX(StartDateList,MATCH(TEMPLATE_GROUP,CodeTemplateList,0),1))</f>
        <v>01.01.2026</v>
      </c>
      <c r="F29" s="1106" t="str">
        <f>IF(TEMPLATE_GROUP="","",INDEX(EndDateList,MATCH(TEMPLATE_GROUP,CodeTemplateList,0),1))</f>
        <v>31.12.2030</v>
      </c>
      <c r="H29" s="1107" t="s">
        <v>1578</v>
      </c>
      <c r="AX29" s="1121" t="s">
        <v>1579</v>
      </c>
      <c r="AZ29" s="1121" t="s">
        <v>1226</v>
      </c>
      <c r="BB29" s="1121" t="s">
        <v>1427</v>
      </c>
      <c r="BC29" s="1092"/>
      <c r="BE29" s="1121">
        <v>2027</v>
      </c>
      <c r="BJ29" s="1069" t="s">
        <v>1467</v>
      </c>
      <c r="BL29" s="1069" t="s">
        <v>1467</v>
      </c>
    </row>
    <row customHeight="1" ht="11.25">
      <c r="A30" s="1075" t="s">
        <v>1580</v>
      </c>
      <c r="D30" s="1108"/>
      <c r="E30" s="1109"/>
      <c r="F30" s="1109"/>
      <c r="AX30" s="1121" t="s">
        <v>1581</v>
      </c>
      <c r="AZ30" s="1121" t="s">
        <v>1253</v>
      </c>
      <c r="BE30" s="1121">
        <v>2028</v>
      </c>
      <c r="BJ30" s="1069" t="s">
        <v>1582</v>
      </c>
      <c r="BL30" s="1069" t="s">
        <v>1582</v>
      </c>
    </row>
    <row customHeight="1" ht="12.75">
      <c r="A31" s="1075" t="s">
        <v>1583</v>
      </c>
      <c r="D31" s="1102"/>
      <c r="E31" s="1103"/>
      <c r="F31" s="1103"/>
      <c r="H31" s="1110"/>
      <c r="AX31" s="1121" t="s">
        <v>1584</v>
      </c>
      <c r="AZ31" s="1121" t="s">
        <v>497</v>
      </c>
      <c r="BE31" s="1121">
        <v>2029</v>
      </c>
      <c r="BJ31" s="1069" t="s">
        <v>1585</v>
      </c>
      <c r="BL31" s="1069" t="s">
        <v>1585</v>
      </c>
    </row>
    <row customHeight="1" ht="11.25">
      <c r="A32" s="1075" t="s">
        <v>1586</v>
      </c>
      <c r="D32" s="1105" t="s">
        <v>1587</v>
      </c>
      <c r="E32" s="1106" t="str">
        <f>IF(TEMPLATE_GROUP="","",INDEX(StartDateList,MATCH(TEMPLATE_GROUP,CodeTemplateList,0),1))</f>
        <v>01.01.2026</v>
      </c>
      <c r="F32" s="1106" t="str">
        <f>IF(TEMPLATE_GROUP="","",INDEX(EndDateList,MATCH(TEMPLATE_GROUP,CodeTemplateList,0),1))</f>
        <v>31.12.2030</v>
      </c>
      <c r="H32" s="1111" t="s">
        <v>1588</v>
      </c>
      <c r="O32" s="1075" t="s">
        <v>1224</v>
      </c>
      <c r="AX32" s="1121" t="s">
        <v>1589</v>
      </c>
      <c r="AZ32" s="1121" t="s">
        <v>496</v>
      </c>
      <c r="BE32" s="1121">
        <v>2030</v>
      </c>
      <c r="BJ32" s="1069" t="s">
        <v>1475</v>
      </c>
      <c r="BL32" s="1069" t="s">
        <v>1475</v>
      </c>
    </row>
    <row customHeight="1" ht="11.25">
      <c r="A33" s="1075" t="s">
        <v>1590</v>
      </c>
      <c r="O33" s="1075" t="s">
        <v>1250</v>
      </c>
      <c r="AX33" s="1121" t="s">
        <v>1591</v>
      </c>
      <c r="AZ33" s="1121" t="s">
        <v>1225</v>
      </c>
      <c r="BE33" s="1121">
        <v>2031</v>
      </c>
      <c r="BJ33" s="1069" t="s">
        <v>1482</v>
      </c>
      <c r="BL33" s="1069" t="s">
        <v>1482</v>
      </c>
    </row>
    <row customHeight="1" ht="11.25">
      <c r="A34" s="1075" t="s">
        <v>1592</v>
      </c>
      <c r="O34" s="1075" t="s">
        <v>1286</v>
      </c>
      <c r="AX34" s="1121" t="s">
        <v>1593</v>
      </c>
      <c r="BE34" s="1121">
        <v>2032</v>
      </c>
      <c r="BJ34" s="1069" t="s">
        <v>1493</v>
      </c>
      <c r="BL34" s="1069" t="s">
        <v>1493</v>
      </c>
    </row>
    <row customHeight="1" ht="11.25">
      <c r="A35" s="1075" t="s">
        <v>1594</v>
      </c>
      <c r="O35" s="1075" t="s">
        <v>1319</v>
      </c>
      <c r="AX35" s="1121" t="s">
        <v>1595</v>
      </c>
      <c r="AZ35" s="1068" t="s">
        <v>1596</v>
      </c>
      <c r="BE35" s="1121">
        <v>2033</v>
      </c>
      <c r="BL35" s="1069" t="s">
        <v>1597</v>
      </c>
    </row>
    <row customHeight="1" ht="11.25">
      <c r="A36" s="1871" t="s">
        <v>1598</v>
      </c>
      <c r="D36" s="1112" t="s">
        <v>1599</v>
      </c>
      <c r="E36" s="1113" t="s">
        <v>855</v>
      </c>
      <c r="F36" s="1114" t="str">
        <f>INDEX(E37:E41,MATCH(TEMPLATE_SPHERE,F37:F41,0))</f>
        <v>холодного водоснабжения</v>
      </c>
      <c r="G36" s="1114" t="str">
        <f>INDEX(G37:G41,MATCH(TEMPLATE_SPHERE,F37:F41,0))</f>
        <v>холодное водоснабжение</v>
      </c>
      <c r="O36" s="1075" t="s">
        <v>1343</v>
      </c>
      <c r="AX36" s="1121" t="s">
        <v>1600</v>
      </c>
      <c r="AZ36" s="1121" t="s">
        <v>1225</v>
      </c>
      <c r="BE36" s="1121">
        <v>2034</v>
      </c>
      <c r="BL36" s="1069" t="s">
        <v>1601</v>
      </c>
    </row>
    <row customHeight="1" ht="11.25">
      <c r="A37" s="1075" t="s">
        <v>1602</v>
      </c>
      <c r="E37" s="408" t="s">
        <v>1603</v>
      </c>
      <c r="F37" s="1115" t="s">
        <v>809</v>
      </c>
      <c r="G37" s="408" t="s">
        <v>1604</v>
      </c>
      <c r="O37" s="1075" t="s">
        <v>1362</v>
      </c>
      <c r="AX37" s="1121" t="s">
        <v>1605</v>
      </c>
      <c r="AZ37" s="1121" t="s">
        <v>1252</v>
      </c>
      <c r="BE37" s="1121">
        <v>2035</v>
      </c>
    </row>
    <row customHeight="1" ht="11.25">
      <c r="A38" s="1075" t="s">
        <v>1606</v>
      </c>
      <c r="E38" s="408" t="s">
        <v>1607</v>
      </c>
      <c r="F38" s="1116" t="s">
        <v>855</v>
      </c>
      <c r="G38" s="408" t="s">
        <v>1608</v>
      </c>
      <c r="O38" s="1075" t="s">
        <v>1379</v>
      </c>
      <c r="AX38" s="1121" t="s">
        <v>1609</v>
      </c>
      <c r="AZ38" s="1121" t="s">
        <v>1287</v>
      </c>
      <c r="BE38" s="1121">
        <v>2036</v>
      </c>
      <c r="BH38" s="1068" t="s">
        <v>1610</v>
      </c>
      <c r="BJ38" s="1068" t="s">
        <v>1611</v>
      </c>
      <c r="BL38" s="1068" t="s">
        <v>1612</v>
      </c>
      <c r="BN38" s="1068" t="s">
        <v>1613</v>
      </c>
    </row>
    <row customHeight="1" ht="11.25">
      <c r="A39" s="1075" t="s">
        <v>1614</v>
      </c>
      <c r="E39" s="408" t="s">
        <v>1615</v>
      </c>
      <c r="F39" s="1116" t="s">
        <v>908</v>
      </c>
      <c r="G39" s="408" t="s">
        <v>1616</v>
      </c>
      <c r="O39" s="1075" t="s">
        <v>1395</v>
      </c>
      <c r="AX39" s="1121" t="s">
        <v>1617</v>
      </c>
      <c r="AZ39" s="1121" t="s">
        <v>1320</v>
      </c>
      <c r="BE39" s="1121">
        <v>2037</v>
      </c>
      <c r="BH39" s="1069" t="s">
        <v>1618</v>
      </c>
      <c r="BJ39" s="1218" t="s">
        <v>1618</v>
      </c>
      <c r="BL39" s="1218" t="s">
        <v>1618</v>
      </c>
      <c r="BN39" s="1069" t="s">
        <v>1619</v>
      </c>
    </row>
    <row customHeight="1" ht="11.25">
      <c r="A40" s="1075" t="s">
        <v>16</v>
      </c>
      <c r="E40" s="408" t="s">
        <v>1620</v>
      </c>
      <c r="F40" s="1116" t="s">
        <v>895</v>
      </c>
      <c r="G40" s="408" t="s">
        <v>1621</v>
      </c>
      <c r="O40" s="1075" t="s">
        <v>1411</v>
      </c>
      <c r="AX40" s="1121" t="s">
        <v>1622</v>
      </c>
      <c r="BE40" s="1121">
        <v>2038</v>
      </c>
      <c r="BH40" s="1069" t="s">
        <v>1623</v>
      </c>
      <c r="BJ40" s="1218" t="s">
        <v>1028</v>
      </c>
      <c r="BL40" s="1218" t="s">
        <v>1028</v>
      </c>
      <c r="BN40" s="1069" t="s">
        <v>1062</v>
      </c>
    </row>
    <row customHeight="1" ht="11.25">
      <c r="A41" s="1075" t="s">
        <v>1624</v>
      </c>
      <c r="E41" s="408" t="s">
        <v>1625</v>
      </c>
      <c r="F41" s="1116" t="s">
        <v>1626</v>
      </c>
      <c r="G41" s="408" t="s">
        <v>1625</v>
      </c>
      <c r="O41" s="1075" t="s">
        <v>1427</v>
      </c>
      <c r="AX41" s="1121" t="s">
        <v>1627</v>
      </c>
      <c r="AZ41" s="1068" t="s">
        <v>1628</v>
      </c>
      <c r="BE41" s="1121">
        <v>2039</v>
      </c>
      <c r="BH41" s="1069" t="s">
        <v>1629</v>
      </c>
      <c r="BJ41" s="1218" t="s">
        <v>1024</v>
      </c>
      <c r="BL41" s="1218" t="s">
        <v>1024</v>
      </c>
      <c r="BN41" s="1069" t="s">
        <v>1049</v>
      </c>
    </row>
    <row customHeight="1" ht="11.25">
      <c r="A42" s="1075" t="s">
        <v>1630</v>
      </c>
      <c r="AX42" s="1121" t="s">
        <v>1631</v>
      </c>
      <c r="AZ42" s="1121" t="s">
        <v>1224</v>
      </c>
      <c r="BE42" s="1121">
        <v>2040</v>
      </c>
      <c r="BH42" s="1069" t="s">
        <v>1046</v>
      </c>
      <c r="BJ42" s="1218" t="s">
        <v>1026</v>
      </c>
      <c r="BL42" s="1218" t="s">
        <v>1026</v>
      </c>
      <c r="BN42" s="1069" t="s">
        <v>1632</v>
      </c>
    </row>
    <row customHeight="1" ht="11.25">
      <c r="A43" s="1075" t="s">
        <v>1633</v>
      </c>
      <c r="AX43" s="1121" t="s">
        <v>1634</v>
      </c>
      <c r="AZ43" s="1121" t="s">
        <v>1250</v>
      </c>
      <c r="BE43" s="1121">
        <v>2041</v>
      </c>
      <c r="BH43" s="1069" t="s">
        <v>1635</v>
      </c>
      <c r="BJ43" s="1218" t="s">
        <v>1629</v>
      </c>
      <c r="BL43" s="1218" t="s">
        <v>1629</v>
      </c>
      <c r="BN43" s="1069" t="s">
        <v>1636</v>
      </c>
    </row>
    <row customHeight="1" ht="11.25">
      <c r="A44" s="1075" t="s">
        <v>1637</v>
      </c>
      <c r="G44" s="1095">
        <f>YEAR(TODAY())</f>
        <v>2025</v>
      </c>
      <c r="I44" s="800" t="s">
        <v>1638</v>
      </c>
      <c r="J44" s="1090" t="s">
        <v>1639</v>
      </c>
      <c r="K44" s="1090" t="s">
        <v>1640</v>
      </c>
      <c r="AX44" s="1121" t="s">
        <v>1641</v>
      </c>
      <c r="AZ44" s="1121" t="s">
        <v>1286</v>
      </c>
      <c r="BE44" s="1121">
        <v>2042</v>
      </c>
      <c r="BH44" s="1069" t="s">
        <v>1642</v>
      </c>
      <c r="BJ44" s="1218" t="s">
        <v>1046</v>
      </c>
      <c r="BL44" s="1218" t="s">
        <v>1046</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1650</v>
      </c>
      <c r="AZ45" s="1121" t="s">
        <v>1319</v>
      </c>
      <c r="BE45" s="1121">
        <v>2043</v>
      </c>
      <c r="BH45" s="1069" t="s">
        <v>1651</v>
      </c>
      <c r="BJ45" s="1218" t="s">
        <v>1040</v>
      </c>
      <c r="BL45" s="1218" t="s">
        <v>1040</v>
      </c>
      <c r="BN45" s="1069" t="s">
        <v>1652</v>
      </c>
    </row>
    <row customHeight="1" ht="11.25">
      <c r="A46" s="1075" t="s">
        <v>1653</v>
      </c>
      <c r="E46" s="408" t="s">
        <v>26</v>
      </c>
      <c r="F46" s="1115" t="s">
        <v>1654</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1655</v>
      </c>
      <c r="AZ46" s="1121" t="s">
        <v>1343</v>
      </c>
      <c r="BE46" s="1121">
        <v>2044</v>
      </c>
      <c r="BH46" s="1069" t="s">
        <v>1049</v>
      </c>
      <c r="BJ46" s="1218" t="s">
        <v>1030</v>
      </c>
      <c r="BL46" s="1218" t="s">
        <v>1030</v>
      </c>
      <c r="BN46" s="1069" t="s">
        <v>1656</v>
      </c>
    </row>
    <row customHeight="1" ht="11.25">
      <c r="A47" s="1075" t="s">
        <v>1657</v>
      </c>
      <c r="E47" s="408" t="s">
        <v>33</v>
      </c>
      <c r="F47" s="1116" t="s">
        <v>1658</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1659</v>
      </c>
      <c r="AZ47" s="1121" t="s">
        <v>1362</v>
      </c>
      <c r="BE47" s="1121">
        <v>2045</v>
      </c>
      <c r="BH47" s="1069" t="s">
        <v>1632</v>
      </c>
      <c r="BJ47" s="1218" t="s">
        <v>1032</v>
      </c>
      <c r="BL47" s="1218" t="s">
        <v>1032</v>
      </c>
      <c r="BN47" s="1069" t="s">
        <v>1660</v>
      </c>
    </row>
    <row customHeight="1" ht="11.25">
      <c r="A48" s="1075" t="s">
        <v>1661</v>
      </c>
      <c r="E48" s="408" t="s">
        <v>1662</v>
      </c>
      <c r="F48" s="1116" t="s">
        <v>1663</v>
      </c>
      <c r="G48" s="1117" t="str">
        <f>_xlfn.IFERROR(IF(f_year="","01.01."&amp;CURRENT_YEAR,"01.01."&amp;f_year),"01.01."&amp;CURRENT_YEAR)</f>
        <v>01.01.2025</v>
      </c>
      <c r="H48" s="1117" t="str">
        <f>_xlfn.IFERROR(IF(f_year="","31.12."&amp;CURRENT_YEAR,"31.12."&amp;f_year),"31.12."&amp;CURRENT_YEAR)</f>
        <v>31.12.2025</v>
      </c>
      <c r="I48" s="1743">
        <f>IF(f_year="",TRUE,FALSE)</f>
        <v>1</v>
      </c>
      <c r="J48" s="1746" t="s">
        <v>1664</v>
      </c>
      <c r="K48" s="1747"/>
      <c r="AX48" s="1121" t="s">
        <v>1665</v>
      </c>
      <c r="AZ48" s="1121" t="s">
        <v>1379</v>
      </c>
      <c r="BE48" s="1121">
        <v>2046</v>
      </c>
      <c r="BH48" s="1069" t="s">
        <v>1636</v>
      </c>
      <c r="BJ48" s="1218" t="s">
        <v>1034</v>
      </c>
      <c r="BL48" s="1218" t="s">
        <v>1034</v>
      </c>
      <c r="BN48" s="1069" t="s">
        <v>1666</v>
      </c>
    </row>
    <row customHeight="1" ht="11.25">
      <c r="A49" s="1075" t="s">
        <v>1667</v>
      </c>
      <c r="E49" s="408" t="s">
        <v>1668</v>
      </c>
      <c r="F49" s="1116" t="s">
        <v>1669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1670</v>
      </c>
      <c r="AZ49" s="1121" t="s">
        <v>1395</v>
      </c>
      <c r="BE49" s="1121">
        <v>2047</v>
      </c>
      <c r="BH49" s="1069" t="s">
        <v>1050</v>
      </c>
      <c r="BJ49" s="1218" t="s">
        <v>1036</v>
      </c>
      <c r="BL49" s="1218" t="s">
        <v>1036</v>
      </c>
    </row>
    <row customHeight="1" ht="11.25">
      <c r="A50" s="1075" t="s">
        <v>1671</v>
      </c>
      <c r="E50" s="408" t="s">
        <v>1672</v>
      </c>
      <c r="F50" s="1116" t="s">
        <v>1020</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1673</v>
      </c>
      <c r="AZ50" s="1121" t="s">
        <v>1411</v>
      </c>
      <c r="BE50" s="1121">
        <v>2048</v>
      </c>
      <c r="BH50" s="1069" t="s">
        <v>1643</v>
      </c>
      <c r="BJ50" s="1218" t="s">
        <v>1038</v>
      </c>
      <c r="BL50" s="1218" t="s">
        <v>1038</v>
      </c>
    </row>
    <row customHeight="1" ht="11.25">
      <c r="A51" s="1075" t="s">
        <v>1674</v>
      </c>
      <c r="E51" s="408" t="s">
        <v>1675</v>
      </c>
      <c r="F51" s="1116" t="s">
        <v>1646</v>
      </c>
      <c r="G51" s="1117" t="str">
        <f>_xlfn.IFERROR(IF(TITLE_PERIOD_START="","01.01."&amp;CURRENT_YEAR,"01.01."&amp;YEAR(TITLE_PERIOD_START)),"01.01."&amp;CURRENT_YEAR)</f>
        <v>01.01.2026</v>
      </c>
      <c r="H51" s="1117" t="str">
        <f>_xlfn.IFERROR(IF(TITLE_PERIOD_END="","31.12."&amp;CURRENT_YEAR,"31.12."&amp;YEAR(TITLE_PERIOD_END)),"31.12."&amp;CURRENT_YEAR)</f>
        <v>31.12.2030</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1676</v>
      </c>
      <c r="AZ51" s="1121" t="s">
        <v>1427</v>
      </c>
      <c r="BE51" s="1121">
        <v>2049</v>
      </c>
      <c r="BH51" s="1069" t="s">
        <v>1652</v>
      </c>
      <c r="BJ51" s="1218" t="s">
        <v>1677</v>
      </c>
      <c r="BL51" s="1218" t="s">
        <v>1677</v>
      </c>
    </row>
    <row customHeight="1" ht="11.25">
      <c r="A52" s="1075" t="s">
        <v>1678</v>
      </c>
      <c r="E52" s="408" t="s">
        <v>1679</v>
      </c>
      <c r="F52" s="1116" t="s">
        <v>1680</v>
      </c>
      <c r="G52" s="1117" t="str">
        <f>_xlfn.IFERROR(IF(TITLE_PERIOD_START="","01.01."&amp;CURRENT_YEAR,"01.01."&amp;YEAR(TITLE_PERIOD_START)),"01.01."&amp;CURRENT_YEAR)</f>
        <v>01.01.2026</v>
      </c>
      <c r="H52" s="1117" t="str">
        <f>_xlfn.IFERROR(IF(TITLE_PERIOD_END="","31.12."&amp;CURRENT_YEAR,"31.12."&amp;YEAR(TITLE_PERIOD_END)),"31.12."&amp;CURRENT_YEAR)</f>
        <v>31.12.2030</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1681</v>
      </c>
      <c r="AZ52" s="1121" t="s">
        <v>1225</v>
      </c>
      <c r="BE52" s="1121">
        <v>2050</v>
      </c>
      <c r="BH52" s="1069" t="s">
        <v>1656</v>
      </c>
      <c r="BJ52" s="1218" t="s">
        <v>1049</v>
      </c>
      <c r="BL52" s="1218" t="s">
        <v>1049</v>
      </c>
    </row>
    <row customHeight="1" ht="11.25">
      <c r="A53" s="1075" t="s">
        <v>1682</v>
      </c>
      <c r="E53" s="408" t="s">
        <v>1683</v>
      </c>
      <c r="F53" s="1116" t="s">
        <v>1683</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1684</v>
      </c>
      <c r="K53" s="1747"/>
      <c r="AX53" s="1121" t="s">
        <v>1685</v>
      </c>
      <c r="BE53" s="1121">
        <v>2051</v>
      </c>
      <c r="BH53" s="1069" t="s">
        <v>1660</v>
      </c>
      <c r="BJ53" s="1218" t="s">
        <v>1632</v>
      </c>
      <c r="BL53" s="1218" t="s">
        <v>1632</v>
      </c>
    </row>
    <row customHeight="1" ht="11.25">
      <c r="A54" s="1075" t="s">
        <v>1686</v>
      </c>
      <c r="AX54" s="1121" t="s">
        <v>1687</v>
      </c>
      <c r="AZ54" s="1068" t="s">
        <v>1688</v>
      </c>
      <c r="BE54" s="1121">
        <v>2052</v>
      </c>
      <c r="BH54" s="1069" t="s">
        <v>1666</v>
      </c>
      <c r="BJ54" s="1218" t="s">
        <v>1636</v>
      </c>
      <c r="BL54" s="1218" t="s">
        <v>1636</v>
      </c>
    </row>
    <row customHeight="1" ht="11.25">
      <c r="A55" s="1075" t="s">
        <v>1689</v>
      </c>
      <c r="AX55" s="1121" t="s">
        <v>1690</v>
      </c>
      <c r="AZ55" s="1121" t="s">
        <v>1227</v>
      </c>
      <c r="BE55" s="1121">
        <v>2053</v>
      </c>
      <c r="BH55" s="1071" t="s">
        <v>28</v>
      </c>
      <c r="BJ55" s="1218" t="s">
        <v>1050</v>
      </c>
      <c r="BL55" s="1218" t="s">
        <v>1050</v>
      </c>
    </row>
    <row customHeight="1" ht="11.25">
      <c r="A56" s="1075" t="s">
        <v>1691</v>
      </c>
      <c r="D56" s="1119" t="s">
        <v>1692</v>
      </c>
      <c r="E56" s="1096" t="s">
        <v>111</v>
      </c>
      <c r="F56" s="1075" t="s">
        <v>1693</v>
      </c>
      <c r="AX56" s="1121" t="s">
        <v>1694</v>
      </c>
      <c r="AZ56" s="1121" t="s">
        <v>1254</v>
      </c>
      <c r="BE56" s="1121">
        <v>2054</v>
      </c>
      <c r="BH56" s="1071" t="s">
        <v>28</v>
      </c>
      <c r="BJ56" s="1218" t="s">
        <v>1643</v>
      </c>
      <c r="BL56" s="1218" t="s">
        <v>1643</v>
      </c>
    </row>
    <row customHeight="1" ht="11.25">
      <c r="A57" s="1075" t="s">
        <v>1695</v>
      </c>
      <c r="D57" s="1119" t="s">
        <v>1696</v>
      </c>
      <c r="E57" s="1096" t="s">
        <v>111</v>
      </c>
      <c r="F57" s="1075" t="s">
        <v>1693</v>
      </c>
      <c r="AX57" s="1121" t="s">
        <v>1697</v>
      </c>
      <c r="AZ57" s="1121" t="s">
        <v>1289</v>
      </c>
      <c r="BE57" s="1121">
        <v>2055</v>
      </c>
      <c r="BJ57" s="1218" t="s">
        <v>1652</v>
      </c>
      <c r="BL57" s="1218" t="s">
        <v>1652</v>
      </c>
    </row>
    <row customHeight="1" ht="11.25">
      <c r="A58" s="1075" t="s">
        <v>1698</v>
      </c>
      <c r="D58" s="1119" t="s">
        <v>1699</v>
      </c>
      <c r="E58" s="1096" t="s">
        <v>111</v>
      </c>
      <c r="F58" s="1075" t="s">
        <v>1693</v>
      </c>
      <c r="AX58" s="1121" t="s">
        <v>1700</v>
      </c>
      <c r="BE58" s="1121">
        <v>2056</v>
      </c>
      <c r="BJ58" s="1218" t="s">
        <v>1656</v>
      </c>
      <c r="BL58" s="1218" t="s">
        <v>1656</v>
      </c>
    </row>
    <row customHeight="1" ht="11.25">
      <c r="A59" s="1075" t="s">
        <v>1701</v>
      </c>
      <c r="D59" s="1119" t="s">
        <v>131</v>
      </c>
      <c r="E59" s="1096" t="s">
        <v>1589</v>
      </c>
      <c r="F59" s="1075" t="s">
        <v>1702</v>
      </c>
      <c r="AX59" s="1121" t="s">
        <v>1703</v>
      </c>
      <c r="AZ59" s="1068" t="s">
        <v>1704</v>
      </c>
      <c r="BE59" s="1121">
        <v>2057</v>
      </c>
      <c r="BJ59" s="1218" t="s">
        <v>1660</v>
      </c>
      <c r="BL59" s="1218" t="s">
        <v>1660</v>
      </c>
    </row>
    <row customHeight="1" ht="11.25">
      <c r="A60" s="1075" t="s">
        <v>1705</v>
      </c>
      <c r="D60" s="1119" t="s">
        <v>1706</v>
      </c>
      <c r="E60" s="1096" t="s">
        <v>1589</v>
      </c>
      <c r="F60" s="1075" t="s">
        <v>1702</v>
      </c>
      <c r="AX60" s="1121" t="s">
        <v>1707</v>
      </c>
      <c r="AZ60" s="1121" t="s">
        <v>1228</v>
      </c>
      <c r="BE60" s="1121">
        <v>2058</v>
      </c>
      <c r="BJ60" s="1218" t="s">
        <v>1666</v>
      </c>
      <c r="BL60" s="1218" t="s">
        <v>1666</v>
      </c>
    </row>
    <row customHeight="1" ht="11.25">
      <c r="A61" s="1075" t="s">
        <v>1708</v>
      </c>
      <c r="D61" s="1119" t="s">
        <v>1709</v>
      </c>
      <c r="E61" s="1096" t="s">
        <v>1589</v>
      </c>
      <c r="F61" s="1075" t="s">
        <v>1702</v>
      </c>
      <c r="AX61" s="1121" t="s">
        <v>1710</v>
      </c>
      <c r="AZ61" s="1121" t="s">
        <v>1255</v>
      </c>
      <c r="BE61" s="1121">
        <v>2059</v>
      </c>
      <c r="BL61" s="1218" t="s">
        <v>1042</v>
      </c>
    </row>
    <row customHeight="1" ht="11.25">
      <c r="A62" s="1075" t="s">
        <v>1711</v>
      </c>
      <c r="D62" s="1119" t="s">
        <v>130</v>
      </c>
      <c r="E62" s="1096">
        <v>30</v>
      </c>
      <c r="F62" s="1075" t="s">
        <v>1702</v>
      </c>
      <c r="AZ62" s="1121" t="s">
        <v>1290</v>
      </c>
      <c r="BE62" s="1121">
        <v>2060</v>
      </c>
      <c r="BL62" s="1218" t="s">
        <v>1044</v>
      </c>
    </row>
    <row customHeight="1" ht="11.25">
      <c r="A63" s="1075" t="s">
        <v>1712</v>
      </c>
      <c r="D63" s="1119" t="s">
        <v>1713</v>
      </c>
      <c r="E63" s="1096">
        <v>30</v>
      </c>
      <c r="F63" s="1075" t="s">
        <v>1702</v>
      </c>
      <c r="AZ63" s="1121" t="s">
        <v>1321</v>
      </c>
      <c r="BE63" s="1121">
        <v>2061</v>
      </c>
    </row>
    <row customHeight="1" ht="11.25">
      <c r="A64" s="1075" t="s">
        <v>1714</v>
      </c>
      <c r="D64" s="1119" t="s">
        <v>1715</v>
      </c>
      <c r="E64" s="1096">
        <v>30</v>
      </c>
      <c r="F64" s="1075" t="s">
        <v>1702</v>
      </c>
      <c r="AZ64" s="1121" t="s">
        <v>1344</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1229</v>
      </c>
      <c r="BE67" s="1121">
        <v>2065</v>
      </c>
    </row>
    <row customHeight="1" ht="11.25">
      <c r="A68" s="1075" t="s">
        <v>1720</v>
      </c>
      <c r="AZ68" s="1121" t="s">
        <v>1256</v>
      </c>
      <c r="BE68" s="1121">
        <v>2066</v>
      </c>
      <c r="BH68" s="1068" t="s">
        <v>1721</v>
      </c>
      <c r="BJ68" s="1068" t="s">
        <v>1722</v>
      </c>
      <c r="BL68" s="1068" t="s">
        <v>1723</v>
      </c>
      <c r="BN68" s="1068" t="s">
        <v>1724</v>
      </c>
    </row>
    <row customHeight="1" ht="11.25">
      <c r="A69" s="1075" t="s">
        <v>1725</v>
      </c>
      <c r="AZ69" s="1121" t="s">
        <v>1291</v>
      </c>
      <c r="BE69" s="1121">
        <v>2067</v>
      </c>
      <c r="BH69" s="1069" t="s">
        <v>1726</v>
      </c>
      <c r="BI69" s="1118" t="s">
        <v>109</v>
      </c>
      <c r="BJ69" s="1069" t="s">
        <v>1727</v>
      </c>
      <c r="BK69" s="1118" t="s">
        <v>109</v>
      </c>
      <c r="BL69" s="1069" t="s">
        <v>1728</v>
      </c>
      <c r="BM69" s="1071" t="s">
        <v>109</v>
      </c>
      <c r="BN69" s="1069" t="s">
        <v>1729</v>
      </c>
    </row>
    <row customHeight="1" ht="11.25">
      <c r="A70" s="1075" t="s">
        <v>1730</v>
      </c>
      <c r="AZ70" s="1121" t="s">
        <v>1322</v>
      </c>
      <c r="BE70" s="1121">
        <v>2068</v>
      </c>
      <c r="BH70" s="1069" t="s">
        <v>1731</v>
      </c>
      <c r="BJ70" s="1069" t="s">
        <v>1732</v>
      </c>
      <c r="BL70" s="1069" t="s">
        <v>1733</v>
      </c>
      <c r="BN70" s="1069" t="s">
        <v>1734</v>
      </c>
    </row>
    <row customHeight="1" ht="11.25">
      <c r="A71" s="1075" t="s">
        <v>1735</v>
      </c>
      <c r="AZ71" s="1121" t="s">
        <v>1324</v>
      </c>
      <c r="BE71" s="1121">
        <v>2069</v>
      </c>
      <c r="BH71" s="1069" t="s">
        <v>1736</v>
      </c>
      <c r="BI71" s="1118" t="s">
        <v>89</v>
      </c>
      <c r="BJ71" s="1069" t="s">
        <v>1737</v>
      </c>
      <c r="BK71" s="1118" t="s">
        <v>89</v>
      </c>
      <c r="BL71" s="1069" t="s">
        <v>1738</v>
      </c>
      <c r="BM71" s="1071" t="s">
        <v>89</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111</v>
      </c>
      <c r="BJ73" s="1069" t="s">
        <v>1745</v>
      </c>
      <c r="BK73" s="1118" t="s">
        <v>111</v>
      </c>
      <c r="BL73" s="1069" t="s">
        <v>1746</v>
      </c>
      <c r="BM73" s="1071" t="s">
        <v>111</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1238</v>
      </c>
      <c r="BH76" s="1069" t="s">
        <v>1757</v>
      </c>
      <c r="BJ76" s="1069" t="s">
        <v>1758</v>
      </c>
      <c r="BL76" s="1069" t="s">
        <v>1759</v>
      </c>
    </row>
    <row customHeight="1" ht="11.25">
      <c r="A77" s="1075" t="s">
        <v>1760</v>
      </c>
      <c r="AZ77" s="1121" t="s">
        <v>1266</v>
      </c>
    </row>
    <row customHeight="1" ht="11.25">
      <c r="A78" s="1075" t="s">
        <v>1761</v>
      </c>
      <c r="AZ78" s="1121" t="s">
        <v>1298</v>
      </c>
    </row>
    <row customHeight="1" ht="11.25">
      <c r="A79" s="1075" t="s">
        <v>1762</v>
      </c>
      <c r="AZ79" s="1121" t="s">
        <v>1328</v>
      </c>
      <c r="BH79" s="1068" t="s">
        <v>1763</v>
      </c>
      <c r="BJ79" s="1068" t="s">
        <v>1764</v>
      </c>
      <c r="BL79" s="1068" t="s">
        <v>1765</v>
      </c>
    </row>
    <row customHeight="1" ht="11.25">
      <c r="A80" s="1075" t="s">
        <v>1766</v>
      </c>
      <c r="AZ80" s="1121" t="s">
        <v>1349</v>
      </c>
      <c r="BH80" s="1069" t="s">
        <v>1767</v>
      </c>
      <c r="BJ80" s="1069" t="s">
        <v>1768</v>
      </c>
      <c r="BL80" s="1069" t="s">
        <v>1769</v>
      </c>
    </row>
    <row customHeight="1" ht="11.25">
      <c r="A81" s="1075" t="s">
        <v>1770</v>
      </c>
      <c r="AZ81" s="1121" t="s">
        <v>1366</v>
      </c>
      <c r="BH81" s="1069" t="s">
        <v>1771</v>
      </c>
      <c r="BJ81" s="1069" t="s">
        <v>1772</v>
      </c>
      <c r="BL81" s="1069" t="s">
        <v>1773</v>
      </c>
    </row>
    <row customHeight="1" ht="11.25">
      <c r="A82" s="1075" t="s">
        <v>1774</v>
      </c>
      <c r="AZ82" s="1121" t="s">
        <v>1381</v>
      </c>
      <c r="BH82" s="1069" t="s">
        <v>1775</v>
      </c>
      <c r="BJ82" s="1069" t="s">
        <v>1776</v>
      </c>
      <c r="BL82" s="1069" t="s">
        <v>1777</v>
      </c>
    </row>
    <row customHeight="1" ht="11.25">
      <c r="A83" s="1075" t="s">
        <v>1778</v>
      </c>
      <c r="BH83" s="1069" t="s">
        <v>1779</v>
      </c>
      <c r="BJ83" s="1069" t="s">
        <v>1780</v>
      </c>
      <c r="BL83" s="1069" t="s">
        <v>1781</v>
      </c>
    </row>
    <row customHeight="1" ht="11.25">
      <c r="A84" s="1075" t="s">
        <v>1782</v>
      </c>
      <c r="AZ84" s="1068" t="s">
        <v>1783</v>
      </c>
    </row>
    <row customHeight="1" ht="11.25">
      <c r="A85" s="1871" t="s">
        <v>1784</v>
      </c>
      <c r="AZ85" s="1121" t="s">
        <v>1785</v>
      </c>
    </row>
    <row customHeight="1" ht="11.25">
      <c r="A86" s="1075" t="s">
        <v>1786</v>
      </c>
      <c r="AZ86" s="1121" t="s">
        <v>1787</v>
      </c>
      <c r="BH86" s="1068" t="s">
        <v>1788</v>
      </c>
      <c r="BJ86" s="1068" t="s">
        <v>1789</v>
      </c>
      <c r="BL86" s="1068" t="s">
        <v>1790</v>
      </c>
    </row>
    <row customHeight="1" ht="11.25">
      <c r="A87" s="1075" t="s">
        <v>1791</v>
      </c>
      <c r="AZ87" s="1121" t="s">
        <v>1792</v>
      </c>
      <c r="BH87" s="1069" t="s">
        <v>1793</v>
      </c>
      <c r="BJ87" s="1069" t="s">
        <v>1794</v>
      </c>
      <c r="BL87" s="1069" t="s">
        <v>1795</v>
      </c>
    </row>
    <row customHeight="1" ht="11.25">
      <c r="A88" s="1075" t="s">
        <v>1796</v>
      </c>
      <c r="AZ88" s="1607"/>
      <c r="BH88" s="1069" t="s">
        <v>1797</v>
      </c>
      <c r="BJ88" s="1069" t="s">
        <v>1798</v>
      </c>
      <c r="BL88" s="1069" t="s">
        <v>1799</v>
      </c>
    </row>
    <row customHeight="1" ht="11.25">
      <c r="A89" s="1075" t="s">
        <v>1800</v>
      </c>
      <c r="AZ89" s="1068" t="s">
        <v>1801</v>
      </c>
    </row>
    <row customHeight="1" ht="11.25">
      <c r="A90" s="1075" t="s">
        <v>1802</v>
      </c>
      <c r="AZ90" s="1121" t="s">
        <v>1020</v>
      </c>
    </row>
    <row customHeight="1" ht="11.25">
      <c r="A91" s="1075" t="s">
        <v>1803</v>
      </c>
      <c r="AZ91" s="1121" t="s">
        <v>1056</v>
      </c>
      <c r="BH91" s="1068" t="s">
        <v>1804</v>
      </c>
      <c r="BJ91" s="1068" t="s">
        <v>1805</v>
      </c>
      <c r="BL91" s="1068" t="s">
        <v>1806</v>
      </c>
    </row>
    <row customHeight="1" ht="11.25">
      <c r="AZ92" s="1121" t="s">
        <v>1807</v>
      </c>
      <c r="BH92" s="1069" t="s">
        <v>1808</v>
      </c>
      <c r="BJ92" s="1069" t="s">
        <v>1809</v>
      </c>
      <c r="BL92" s="1069" t="s">
        <v>1810</v>
      </c>
    </row>
    <row customHeight="1" ht="11.25">
      <c r="AZ93" s="1121" t="s">
        <v>1811</v>
      </c>
      <c r="BH93" s="1069" t="s">
        <v>1812</v>
      </c>
      <c r="BJ93" s="1069" t="s">
        <v>1813</v>
      </c>
      <c r="BL93" s="1069" t="s">
        <v>1814</v>
      </c>
    </row>
    <row customHeight="1" ht="11.25">
      <c r="AZ94" s="1121" t="s">
        <v>1815</v>
      </c>
    </row>
    <row r="96" customHeight="1" ht="11.25">
      <c r="AZ96" s="1068" t="s">
        <v>1816</v>
      </c>
      <c r="BH96" s="1068" t="s">
        <v>1817</v>
      </c>
      <c r="BJ96" s="1068" t="s">
        <v>1818</v>
      </c>
      <c r="BL96" s="1068" t="s">
        <v>1819</v>
      </c>
      <c r="BN96" s="1068" t="s">
        <v>1820</v>
      </c>
    </row>
    <row customHeight="1" ht="11.25">
      <c r="AZ97" s="1902" t="s">
        <v>1821</v>
      </c>
      <c r="BA97" s="1903" t="s">
        <v>1822</v>
      </c>
      <c r="BH97" s="1069" t="s">
        <v>1823</v>
      </c>
      <c r="BJ97" s="1069" t="s">
        <v>1824</v>
      </c>
      <c r="BL97" s="1069" t="s">
        <v>1825</v>
      </c>
      <c r="BN97" s="1069" t="s">
        <v>1826</v>
      </c>
    </row>
    <row customHeight="1" ht="11.25">
      <c r="AZ98" s="1902" t="s">
        <v>1827</v>
      </c>
      <c r="BA98" s="1903" t="s">
        <v>1828</v>
      </c>
      <c r="BH98" s="1069" t="s">
        <v>1829</v>
      </c>
      <c r="BJ98" s="1069" t="s">
        <v>1830</v>
      </c>
      <c r="BL98" s="1069" t="s">
        <v>1831</v>
      </c>
      <c r="BN98" s="1069" t="s">
        <v>1832</v>
      </c>
    </row>
    <row customHeight="1" ht="22.5">
      <c r="AZ99" s="1902" t="s">
        <v>1833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1834</v>
      </c>
      <c r="BJ99" s="1069" t="s">
        <v>1835</v>
      </c>
      <c r="BL99" s="1069" t="s">
        <v>1836</v>
      </c>
      <c r="BN99" s="1069" t="s">
        <v>1837</v>
      </c>
    </row>
    <row customHeight="1" ht="22.5">
      <c r="AZ100" s="1902" t="s">
        <v>1838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1427</v>
      </c>
      <c r="BL100" s="1069" t="s">
        <v>1427</v>
      </c>
      <c r="BN100" s="1069" t="s">
        <v>1839</v>
      </c>
    </row>
    <row customHeight="1" ht="22.5">
      <c r="AZ101" s="1902" t="s">
        <v>1840</v>
      </c>
      <c r="BA101" s="1903" t="s">
        <v>1841</v>
      </c>
      <c r="BN101" s="1069" t="s">
        <v>1842</v>
      </c>
    </row>
    <row customHeight="1" ht="22.5">
      <c r="AZ102" s="1902" t="s">
        <v>1843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1844</v>
      </c>
    </row>
    <row customHeight="1" ht="11.25">
      <c r="AZ103" s="1902" t="s">
        <v>1845</v>
      </c>
      <c r="BA103" s="1903" t="s">
        <v>1846</v>
      </c>
      <c r="BN103" s="1069" t="s">
        <v>1847</v>
      </c>
    </row>
    <row customHeight="1" ht="11.25">
      <c r="BN104" s="1069" t="s">
        <v>1848</v>
      </c>
    </row>
    <row customHeight="1" ht="11.25">
      <c r="AZ105" s="1693" t="s">
        <v>1849</v>
      </c>
    </row>
    <row customHeight="1" ht="11.25">
      <c r="AZ106" s="1121" t="s">
        <v>1850</v>
      </c>
    </row>
    <row customHeight="1" ht="11.25">
      <c r="AZ107" s="1121" t="s">
        <v>1851</v>
      </c>
      <c r="BH107" s="1068" t="s">
        <v>1852</v>
      </c>
      <c r="BJ107" s="1068" t="s">
        <v>1853</v>
      </c>
      <c r="BL107" s="1068" t="s">
        <v>1854</v>
      </c>
      <c r="BN107" s="1068" t="s">
        <v>1855</v>
      </c>
    </row>
    <row customHeight="1" ht="11.25">
      <c r="AZ108" s="1121" t="s">
        <v>573</v>
      </c>
      <c r="BH108" s="1069" t="s">
        <v>1856</v>
      </c>
      <c r="BJ108" s="1069" t="s">
        <v>1857</v>
      </c>
      <c r="BL108" s="1069" t="s">
        <v>1512</v>
      </c>
      <c r="BN108" s="1069" t="s">
        <v>1858</v>
      </c>
    </row>
    <row customHeight="1" ht="11.25">
      <c r="BH109" s="1069" t="s">
        <v>1859</v>
      </c>
    </row>
    <row customHeight="1" ht="11.25">
      <c r="AZ110" s="1693" t="s">
        <v>1860</v>
      </c>
      <c r="BH110" s="1069" t="s">
        <v>1859</v>
      </c>
    </row>
    <row customHeight="1" ht="11.25">
      <c r="AZ111" s="1902" t="s">
        <v>1821</v>
      </c>
      <c r="BA111" s="1903" t="s">
        <v>1822</v>
      </c>
    </row>
    <row customHeight="1" ht="11.25">
      <c r="AZ112" s="1902" t="s">
        <v>1827</v>
      </c>
      <c r="BA112" s="1903" t="s">
        <v>1828</v>
      </c>
    </row>
    <row customHeight="1" ht="22.5">
      <c r="AZ113" s="1902" t="s">
        <v>1833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1861</v>
      </c>
    </row>
    <row customHeight="1" ht="22.5">
      <c r="AZ115" s="1902" t="s">
        <v>1843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1225</v>
      </c>
    </row>
    <row customHeight="1" ht="11.25">
      <c r="AZ116" s="1902" t="s">
        <v>1845</v>
      </c>
      <c r="BA116" s="1903" t="s">
        <v>1846</v>
      </c>
      <c r="BH116" s="1069" t="s">
        <v>1252</v>
      </c>
    </row>
    <row customHeight="1" ht="11.25">
      <c r="BH117" s="1069" t="s">
        <v>1287</v>
      </c>
    </row>
    <row customHeight="1" ht="11.25">
      <c r="BH118" s="106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61168-433C-3962-A7D7-0.235ACF59}"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301</v>
      </c>
      <c r="J1" s="456" t="s">
        <v>14</v>
      </c>
    </row>
    <row customHeight="1" ht="22.5" hidden="1">
      <c r="A2" s="503"/>
      <c r="B2" s="503"/>
      <c r="C2" s="1731" t="s">
        <v>488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302</v>
      </c>
      <c r="E9" s="2206"/>
      <c r="F9" s="2206"/>
      <c r="G9" s="2209" t="s">
        <v>303</v>
      </c>
      <c r="J9" s="456">
        <v>11</v>
      </c>
    </row>
    <row customHeight="1" ht="11.549999999999999">
      <c r="A10" s="503"/>
      <c r="B10" s="503"/>
      <c r="C10" s="458"/>
      <c r="D10" s="1475" t="s">
        <v>87</v>
      </c>
      <c r="E10" s="1477" t="s">
        <v>304</v>
      </c>
      <c r="F10" s="1477" t="s">
        <v>305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1862</v>
      </c>
      <c r="F13" s="1522" t="s">
        <v>308</v>
      </c>
      <c r="G13" s="475"/>
      <c r="H13" s="1534"/>
      <c r="J13" s="456">
        <v>19</v>
      </c>
    </row>
    <row customHeight="1" ht="19.95">
      <c r="A14" s="503"/>
      <c r="B14" s="503"/>
      <c r="C14" s="458"/>
      <c r="D14" s="1524" t="s">
        <v>710</v>
      </c>
      <c r="E14" s="1525" t="s">
        <v>1863</v>
      </c>
      <c r="F14" s="1527"/>
      <c r="G14" s="1526" t="s">
        <v>1864</v>
      </c>
      <c r="H14" s="1534"/>
      <c r="J14" s="456">
        <v>19</v>
      </c>
    </row>
    <row customHeight="1" ht="19.95">
      <c r="A15" s="503"/>
      <c r="B15" s="503"/>
      <c r="C15" s="458"/>
      <c r="D15" s="1524" t="s">
        <v>309</v>
      </c>
      <c r="E15" s="1525" t="s">
        <v>1865</v>
      </c>
      <c r="F15" s="1527"/>
      <c r="G15" s="1526" t="s">
        <v>1866</v>
      </c>
      <c r="H15" s="1534"/>
      <c r="J15" s="456">
        <v>19</v>
      </c>
    </row>
    <row customHeight="1" ht="24">
      <c r="A16" s="503"/>
      <c r="B16" s="503"/>
      <c r="C16" s="458"/>
      <c r="D16" s="1524" t="s">
        <v>312</v>
      </c>
      <c r="E16" s="1523" t="s">
        <v>1867</v>
      </c>
      <c r="F16" s="1532"/>
      <c r="G16" s="475" t="s">
        <v>1868</v>
      </c>
      <c r="H16" s="1534"/>
      <c r="J16" s="456">
        <v>23</v>
      </c>
    </row>
    <row customHeight="1" ht="48.29999999999999">
      <c r="A17" s="503"/>
      <c r="B17" s="503"/>
      <c r="C17" s="458"/>
      <c r="D17" s="1521">
        <v>3</v>
      </c>
      <c r="E17" s="1528" t="s">
        <v>1869</v>
      </c>
      <c r="F17" s="1527"/>
      <c r="G17" s="475" t="s">
        <v>1870</v>
      </c>
      <c r="H17" s="1534"/>
      <c r="J17" s="456">
        <v>46</v>
      </c>
    </row>
    <row customHeight="1" ht="48.29999999999999">
      <c r="A18" s="1476">
        <v>1</v>
      </c>
      <c r="B18" s="503"/>
      <c r="C18" s="1478"/>
      <c r="D18" s="1521" t="s">
        <v>90</v>
      </c>
      <c r="E18" s="1528" t="s">
        <v>1871</v>
      </c>
      <c r="F18" s="1527"/>
      <c r="G18" s="475" t="s">
        <v>1870</v>
      </c>
      <c r="H18" s="1534"/>
      <c r="I18" s="853"/>
      <c r="J18" s="456">
        <v>46</v>
      </c>
    </row>
    <row customHeight="1" ht="23.25">
      <c r="A19" s="503"/>
      <c r="B19" s="503"/>
      <c r="C19" s="458"/>
      <c r="D19" s="1521" t="s">
        <v>111</v>
      </c>
      <c r="E19" s="1528" t="s">
        <v>1872</v>
      </c>
      <c r="F19" s="1522" t="s">
        <v>308</v>
      </c>
      <c r="G19" s="2472" t="s">
        <v>1873</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341</v>
      </c>
      <c r="F21" s="470"/>
      <c r="G21" s="2474"/>
      <c r="H21" s="1534"/>
      <c r="J21" s="456">
        <v>15</v>
      </c>
    </row>
    <row s="502" customFormat="1" customHeight="1" ht="26.25">
      <c r="A22" s="503"/>
      <c r="B22" s="503"/>
      <c r="C22" s="503"/>
      <c r="D22" s="1521" t="s">
        <v>91</v>
      </c>
      <c r="E22" s="475" t="s">
        <v>1874</v>
      </c>
      <c r="F22" s="1527"/>
      <c r="G22" s="475" t="s">
        <v>1875</v>
      </c>
      <c r="H22" s="1533"/>
      <c r="J22" s="502">
        <v>25</v>
      </c>
    </row>
    <row s="502" customFormat="1" customHeight="1" ht="19.95">
      <c r="A23" s="503"/>
      <c r="B23" s="503"/>
      <c r="C23" s="503"/>
      <c r="D23" s="1521" t="s">
        <v>92</v>
      </c>
      <c r="E23" s="1528" t="s">
        <v>1876</v>
      </c>
      <c r="F23" s="1532"/>
      <c r="G23" s="475" t="s">
        <v>1877</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A3EFA-54BD-DCEB-FE53-0.2AA249E8}"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1878</v>
      </c>
      <c r="G1" s="1632" t="s">
        <v>48</v>
      </c>
      <c r="H1" s="1632" t="s">
        <v>50</v>
      </c>
      <c r="IU1" s="1156" t="s">
        <v>14</v>
      </c>
    </row>
    <row s="1851" customFormat="1" customHeight="1" ht="22.5" hidden="1">
      <c r="A2" s="832"/>
      <c r="B2" s="1161">
        <v>1</v>
      </c>
      <c r="C2" s="1161"/>
      <c r="D2" s="1929" t="s">
        <v>488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302</v>
      </c>
      <c r="F7" s="2103"/>
      <c r="G7" s="2103"/>
      <c r="H7" s="2103"/>
      <c r="I7" s="2103"/>
      <c r="J7" s="2475" t="s">
        <v>303</v>
      </c>
      <c r="K7" s="501"/>
      <c r="L7" s="501"/>
      <c r="M7" s="501"/>
      <c r="N7" s="501"/>
      <c r="O7" s="227"/>
      <c r="P7" s="501"/>
      <c r="Q7" s="226"/>
      <c r="R7" s="226"/>
      <c r="S7" s="226"/>
      <c r="T7" s="226"/>
      <c r="IU7" s="508">
        <v>14</v>
      </c>
    </row>
    <row s="1820" customFormat="1" customHeight="1" ht="21">
      <c r="A8" s="1156"/>
      <c r="B8" s="1161"/>
      <c r="C8" s="1156"/>
      <c r="D8" s="1496"/>
      <c r="E8" s="1549" t="s">
        <v>87</v>
      </c>
      <c r="F8" s="1541" t="s">
        <v>1878</v>
      </c>
      <c r="G8" s="1541" t="s">
        <v>48</v>
      </c>
      <c r="H8" s="1541" t="s">
        <v>50</v>
      </c>
      <c r="I8" s="1541" t="s">
        <v>1879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FE056-6062-EF68-E569-0.51EB730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488</v>
      </c>
      <c r="E2" s="1890"/>
      <c r="F2" s="1893" t="str">
        <f>IF(ROIV_INFO_NAME="","",ROIV_INFO_NAME)</f>
        <v>ИМУП «ПОСЖИЛКОМСЕРВИС»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302</v>
      </c>
      <c r="F7" s="2103"/>
      <c r="G7" s="2103"/>
      <c r="H7" s="2103"/>
      <c r="I7" s="2103"/>
      <c r="J7" s="2103"/>
      <c r="K7" s="2103"/>
      <c r="L7" s="2475" t="s">
        <v>303</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1881</v>
      </c>
      <c r="H9" s="1538" t="s">
        <v>1882</v>
      </c>
      <c r="I9" s="1538" t="s">
        <v>1883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518CF-5B03-E8CA-D306-0.82A10C3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488</v>
      </c>
      <c r="E2" s="1905"/>
      <c r="F2" s="1907" t="str">
        <f>IF(ROIV_INFO_NAME="","",ROIV_INFO_NAME)</f>
        <v>ИМУП «ПОСЖИЛКОМСЕРВИС»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302</v>
      </c>
      <c r="F7" s="2103"/>
      <c r="G7" s="2103"/>
      <c r="H7" s="2103"/>
      <c r="I7" s="2103"/>
      <c r="J7" s="2103"/>
      <c r="K7" s="2103"/>
      <c r="L7" s="2475" t="s">
        <v>303</v>
      </c>
      <c r="M7" s="1625"/>
      <c r="N7" s="1625"/>
      <c r="O7" s="1625"/>
      <c r="P7" s="1625"/>
      <c r="Q7" s="1625"/>
      <c r="R7" s="1625"/>
      <c r="S7" s="226"/>
      <c r="T7" s="226"/>
      <c r="U7" s="226"/>
      <c r="V7" s="226"/>
      <c r="IW7" s="1610">
        <v>14</v>
      </c>
    </row>
    <row s="1820" customFormat="1" customHeight="1" ht="67.2">
      <c r="A8" s="1632"/>
      <c r="B8" s="1367"/>
      <c r="C8" s="1632"/>
      <c r="D8" s="1516"/>
      <c r="E8" s="2479" t="s">
        <v>87</v>
      </c>
      <c r="F8" s="2479" t="s">
        <v>1885</v>
      </c>
      <c r="G8" s="2481" t="s">
        <v>1886</v>
      </c>
      <c r="H8" s="2482"/>
      <c r="I8" s="2483"/>
      <c r="J8" s="2479" t="s">
        <v>1887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1881</v>
      </c>
      <c r="H9" s="1895" t="s">
        <v>1882</v>
      </c>
      <c r="I9" s="1895" t="s">
        <v>1883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2E335-3AAD-CD12-E458-0.FC42D563}"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488</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488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302</v>
      </c>
      <c r="F10" s="2128"/>
      <c r="G10" s="2128"/>
      <c r="H10" s="2128"/>
      <c r="I10" s="2128"/>
      <c r="J10" s="2128"/>
      <c r="K10" s="2128"/>
      <c r="L10" s="2128"/>
      <c r="M10" s="2102"/>
      <c r="N10" s="2479" t="s">
        <v>303</v>
      </c>
      <c r="O10" s="501"/>
      <c r="P10" s="501"/>
      <c r="Q10" s="508">
        <v>14</v>
      </c>
    </row>
    <row s="1820" customFormat="1" customHeight="1" ht="44.25">
      <c r="A11" s="1632"/>
      <c r="B11" s="1367"/>
      <c r="C11" s="1632"/>
      <c r="D11" s="1516"/>
      <c r="E11" s="2493" t="s">
        <v>87</v>
      </c>
      <c r="F11" s="2493" t="s">
        <v>306</v>
      </c>
      <c r="G11" s="2493" t="s">
        <v>1889</v>
      </c>
      <c r="H11" s="2493"/>
      <c r="I11" s="2493" t="s">
        <v>1890</v>
      </c>
      <c r="J11" s="2493"/>
      <c r="K11" s="2493"/>
      <c r="L11" s="2493" t="s">
        <v>1891</v>
      </c>
      <c r="M11" s="2481" t="s">
        <v>1892</v>
      </c>
      <c r="N11" s="2492"/>
      <c r="O11" s="1625"/>
      <c r="P11" s="1625"/>
      <c r="Q11" s="1610">
        <v>42</v>
      </c>
    </row>
    <row s="1820" customFormat="1" customHeight="1" ht="29.25">
      <c r="A12" s="1156"/>
      <c r="B12" s="1161"/>
      <c r="C12" s="1156"/>
      <c r="D12" s="1496"/>
      <c r="E12" s="2479"/>
      <c r="F12" s="2493"/>
      <c r="G12" s="1910" t="s">
        <v>1893</v>
      </c>
      <c r="H12" s="1910" t="s">
        <v>310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1894</v>
      </c>
      <c r="O13" s="1536"/>
      <c r="P13" s="512"/>
      <c r="Q13" s="424">
        <v>22</v>
      </c>
    </row>
    <row s="1851" customFormat="1" customHeight="1" ht="23.25">
      <c r="A14" s="2100"/>
      <c r="B14" s="1161"/>
      <c r="C14" s="1161"/>
      <c r="D14" s="802"/>
      <c r="E14" s="2128"/>
      <c r="F14" s="2487"/>
      <c r="G14" s="2488"/>
      <c r="H14" s="2496"/>
      <c r="I14" s="422"/>
      <c r="J14" s="1501"/>
      <c r="K14" s="1501" t="s">
        <v>1888</v>
      </c>
      <c r="L14" s="1544"/>
      <c r="M14" s="1544"/>
      <c r="N14" s="2490"/>
      <c r="O14" s="1536"/>
      <c r="P14" s="512"/>
      <c r="Q14" s="424">
        <v>22</v>
      </c>
    </row>
    <row s="1851" customFormat="1" customHeight="1" ht="23.25">
      <c r="A15" s="2100"/>
      <c r="B15" s="1161"/>
      <c r="C15" s="413"/>
      <c r="D15" s="802"/>
      <c r="E15" s="422"/>
      <c r="F15" s="1501" t="s">
        <v>1880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F9589-F6C5-AFF6-E3BA-0.7FDEF51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302</v>
      </c>
      <c r="E8" s="2210"/>
      <c r="F8" s="2210"/>
      <c r="G8" s="2210"/>
      <c r="H8" s="2210"/>
      <c r="I8" s="2210" t="s">
        <v>303</v>
      </c>
      <c r="M8" s="122">
        <v>14</v>
      </c>
    </row>
    <row customHeight="1" ht="29.25">
      <c r="D9" s="2210" t="s">
        <v>87</v>
      </c>
      <c r="E9" s="2210" t="s">
        <v>1896</v>
      </c>
      <c r="F9" s="2210"/>
      <c r="G9" s="2210"/>
      <c r="H9" s="2210"/>
      <c r="I9" s="2210"/>
      <c r="M9" s="122">
        <v>28</v>
      </c>
    </row>
    <row customHeight="1" ht="24">
      <c r="D10" s="2210"/>
      <c r="E10" s="128" t="s">
        <v>1897</v>
      </c>
      <c r="F10" s="128" t="s">
        <v>1898</v>
      </c>
      <c r="G10" s="128" t="s">
        <v>1899</v>
      </c>
      <c r="H10" s="128" t="s">
        <v>392</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28</v>
      </c>
      <c r="C12" s="127"/>
      <c r="D12" s="129" t="s">
        <v>109</v>
      </c>
      <c r="E12" s="382"/>
      <c r="F12" s="382"/>
      <c r="G12" s="1735" t="s">
        <v>28</v>
      </c>
      <c r="H12" s="383"/>
      <c r="I12" s="2170" t="s">
        <v>1900</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1901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5392-166A-0983-7C75-0.0773092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1902</v>
      </c>
      <c r="E7" s="2499"/>
      <c r="F7" s="268"/>
      <c r="J7" s="70">
        <v>22</v>
      </c>
    </row>
    <row customHeight="1" ht="3">
      <c r="C8" s="93"/>
      <c r="D8" s="71"/>
      <c r="E8" s="71"/>
      <c r="J8" s="70">
        <v>3</v>
      </c>
    </row>
    <row customHeight="1" ht="16.8">
      <c r="C9" s="93"/>
      <c r="D9" s="106" t="s">
        <v>87</v>
      </c>
      <c r="E9" s="261" t="s">
        <v>1903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1904</v>
      </c>
      <c r="J13" s="70">
        <v>12</v>
      </c>
    </row>
    <row customHeight="1" ht="3">
      <c r="J14" s="70">
        <v>3</v>
      </c>
    </row>
    <row customHeight="1" ht="23.25">
      <c r="C15" s="138"/>
      <c r="D15" s="2500" t="s">
        <v>1905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9DD41-5E69-6B9F-2801-0.772F083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1906</v>
      </c>
      <c r="E7" s="2101"/>
      <c r="F7" s="268"/>
      <c r="M7" s="70">
        <v>22</v>
      </c>
    </row>
    <row customHeight="1" ht="3">
      <c r="C8" s="93"/>
      <c r="D8" s="71"/>
      <c r="E8" s="71"/>
      <c r="M8" s="70">
        <v>3</v>
      </c>
    </row>
    <row customHeight="1" ht="16.8">
      <c r="C9" s="93"/>
      <c r="D9" s="106" t="s">
        <v>87</v>
      </c>
      <c r="E9" s="109" t="s">
        <v>289</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5D4B7-0B85-849C-2CF8-0.A1EB1EB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122</v>
      </c>
      <c r="G8" s="2194"/>
      <c r="H8" s="2193" t="s">
        <v>87</v>
      </c>
      <c r="I8" s="2194"/>
      <c r="J8" s="2128" t="s">
        <v>123</v>
      </c>
      <c r="K8" s="1557"/>
      <c r="L8" s="2197" t="s">
        <v>285</v>
      </c>
      <c r="M8" s="2197"/>
      <c r="N8" s="2197"/>
      <c r="O8" s="2197"/>
      <c r="P8" s="2197"/>
      <c r="Q8" s="1558"/>
      <c r="R8" s="2097" t="s">
        <v>286</v>
      </c>
      <c r="S8" s="2198"/>
      <c r="T8" s="2198"/>
      <c r="U8" s="2198"/>
      <c r="V8" s="2198"/>
      <c r="W8" s="1558"/>
      <c r="X8" s="2199" t="s">
        <v>287</v>
      </c>
      <c r="Y8" s="2199"/>
      <c r="Z8" s="2199"/>
      <c r="AA8" s="2199"/>
      <c r="AB8" s="2199"/>
      <c r="AC8" s="1559"/>
      <c r="AD8" s="2128" t="s">
        <v>288</v>
      </c>
      <c r="AE8" s="2128"/>
      <c r="AF8" s="2128"/>
      <c r="AG8" s="2128"/>
      <c r="AH8" s="2102"/>
      <c r="AI8" s="2128" t="s">
        <v>289</v>
      </c>
      <c r="AJ8" s="1575"/>
      <c r="BM8" s="294">
        <v>32</v>
      </c>
    </row>
    <row customHeight="1" ht="23.25">
      <c r="D9" s="2128"/>
      <c r="E9" s="2128"/>
      <c r="F9" s="2176" t="s">
        <v>88</v>
      </c>
      <c r="G9" s="2176" t="s">
        <v>128</v>
      </c>
      <c r="H9" s="2195"/>
      <c r="I9" s="2196"/>
      <c r="J9" s="2102"/>
      <c r="K9" s="1560"/>
      <c r="L9" s="2128" t="s">
        <v>290</v>
      </c>
      <c r="M9" s="2102"/>
      <c r="N9" s="2193" t="s">
        <v>87</v>
      </c>
      <c r="O9" s="2194"/>
      <c r="P9" s="2128" t="s">
        <v>129</v>
      </c>
      <c r="Q9" s="1557"/>
      <c r="R9" s="2128" t="s">
        <v>290</v>
      </c>
      <c r="S9" s="2102"/>
      <c r="T9" s="2193" t="s">
        <v>87</v>
      </c>
      <c r="U9" s="2194"/>
      <c r="V9" s="2128" t="s">
        <v>129</v>
      </c>
      <c r="W9" s="1557"/>
      <c r="X9" s="2128" t="s">
        <v>290</v>
      </c>
      <c r="Y9" s="2102"/>
      <c r="Z9" s="2193" t="s">
        <v>87</v>
      </c>
      <c r="AA9" s="2194"/>
      <c r="AB9" s="2128" t="s">
        <v>291</v>
      </c>
      <c r="AC9" s="1557"/>
      <c r="AD9" s="2128" t="s">
        <v>290</v>
      </c>
      <c r="AE9" s="2102"/>
      <c r="AF9" s="2193" t="s">
        <v>87</v>
      </c>
      <c r="AG9" s="2194"/>
      <c r="AH9" s="2102" t="s">
        <v>291</v>
      </c>
      <c r="AI9" s="2128"/>
      <c r="AJ9" s="1575"/>
      <c r="BM9" s="294">
        <v>22</v>
      </c>
    </row>
    <row customHeight="1" ht="24">
      <c r="D10" s="2176"/>
      <c r="E10" s="2176"/>
      <c r="F10" s="2200"/>
      <c r="G10" s="2200"/>
      <c r="H10" s="2201"/>
      <c r="I10" s="2202"/>
      <c r="J10" s="2193"/>
      <c r="K10" s="1560"/>
      <c r="L10" s="1579" t="s">
        <v>292</v>
      </c>
      <c r="M10" s="1574" t="s">
        <v>293</v>
      </c>
      <c r="N10" s="2195"/>
      <c r="O10" s="2196"/>
      <c r="P10" s="2176"/>
      <c r="Q10" s="1557"/>
      <c r="R10" s="1579" t="s">
        <v>292</v>
      </c>
      <c r="S10" s="1574" t="s">
        <v>293</v>
      </c>
      <c r="T10" s="2195"/>
      <c r="U10" s="2196"/>
      <c r="V10" s="2176"/>
      <c r="W10" s="1557"/>
      <c r="X10" s="1579" t="s">
        <v>292</v>
      </c>
      <c r="Y10" s="1574" t="s">
        <v>293</v>
      </c>
      <c r="Z10" s="2195"/>
      <c r="AA10" s="2196"/>
      <c r="AB10" s="2176"/>
      <c r="AC10" s="1557"/>
      <c r="AD10" s="1579" t="s">
        <v>292</v>
      </c>
      <c r="AE10" s="1574" t="s">
        <v>293</v>
      </c>
      <c r="AF10" s="2195"/>
      <c r="AG10" s="2196"/>
      <c r="AH10" s="2193"/>
      <c r="AI10" s="2176"/>
      <c r="AJ10" s="1575"/>
      <c r="AK10" s="255" t="s">
        <v>294</v>
      </c>
      <c r="AL10" s="255" t="s">
        <v>130</v>
      </c>
      <c r="BM10" s="294">
        <v>23</v>
      </c>
    </row>
    <row customHeight="1" ht="15">
      <c r="D11" s="2184" t="s">
        <v>109</v>
      </c>
      <c r="E11" s="2180" t="s">
        <v>295</v>
      </c>
      <c r="F11" s="2180" t="s">
        <v>296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295</v>
      </c>
      <c r="F17" s="2180" t="s">
        <v>297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295</v>
      </c>
      <c r="F23" s="2180" t="s">
        <v>298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295</v>
      </c>
      <c r="F29" s="2180" t="s">
        <v>299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295</v>
      </c>
      <c r="F35" s="2180" t="s">
        <v>300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A68E6-75B9-6C06-08EF-0.EED972B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1907</v>
      </c>
      <c r="C2" s="2501"/>
      <c r="D2" s="2501"/>
      <c r="E2" s="269"/>
      <c r="F2" s="90">
        <v>22</v>
      </c>
    </row>
    <row customHeight="1" ht="3">
      <c r="F3" s="90">
        <v>3</v>
      </c>
    </row>
    <row customHeight="1" ht="23.25">
      <c r="B4" s="2615" t="s">
        <v>1908</v>
      </c>
      <c r="C4" s="384" t="s">
        <v>1909</v>
      </c>
      <c r="D4" s="384" t="s">
        <v>1910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49114-D2E6-855F-5B16-0.6F09A0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1911</v>
      </c>
    </row>
    <row r="4" s="265" customFormat="1" customHeight="1" ht="15">
      <c r="C4" s="1817"/>
      <c r="D4" s="114"/>
      <c r="E4" s="378"/>
    </row>
    <row r="6" s="1816" customFormat="1" customHeight="1" ht="17.25">
      <c r="A6" s="1816" t="s">
        <v>1912</v>
      </c>
    </row>
    <row r="8" s="265" customFormat="1" customHeight="1" ht="17.25">
      <c r="C8" s="1818"/>
      <c r="D8" s="114"/>
      <c r="E8" s="115"/>
    </row>
    <row r="11" s="1816" customFormat="1" customHeight="1" ht="17.25">
      <c r="A11" s="1816" t="s">
        <v>1913</v>
      </c>
    </row>
    <row r="13" s="1820" customFormat="1" customHeight="1" ht="15">
      <c r="A13" s="2218">
        <v>1</v>
      </c>
      <c r="B13" s="1161"/>
      <c r="C13" s="802" t="s">
        <v>488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1914</v>
      </c>
    </row>
    <row r="19" s="1851" customFormat="1" customHeight="1" ht="15">
      <c r="A19" s="1883"/>
      <c r="B19" s="1367">
        <v>1</v>
      </c>
      <c r="C19" s="1367"/>
      <c r="D19" s="801" t="s">
        <v>488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488</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1918</v>
      </c>
    </row>
    <row customHeight="1" ht="11.25"/>
    <row s="456" customFormat="1" customHeight="1" ht="22.5">
      <c r="A39" s="1792"/>
      <c r="B39" s="458"/>
      <c r="C39" s="860"/>
      <c r="D39" s="441"/>
      <c r="E39" s="861"/>
      <c r="F39" s="1813"/>
      <c r="G39" s="1823"/>
      <c r="H39" s="476"/>
    </row>
    <row customHeight="1" ht="11.25"/>
    <row s="1816" customFormat="1" customHeight="1" ht="11.25">
      <c r="A41" s="1816" t="s">
        <v>1919</v>
      </c>
    </row>
    <row customHeight="1" ht="11.25"/>
    <row s="456" customFormat="1" customHeight="1" ht="22.5">
      <c r="A43" s="458"/>
      <c r="B43" s="458"/>
      <c r="C43" s="458"/>
      <c r="D43" s="441"/>
      <c r="E43" s="861"/>
      <c r="F43" s="862"/>
      <c r="G43" s="1823"/>
      <c r="H43" s="476"/>
    </row>
    <row customHeight="1" ht="11.25"/>
    <row s="1816" customFormat="1" customHeight="1" ht="11.25">
      <c r="A45" s="1816" t="s">
        <v>1920</v>
      </c>
    </row>
    <row customHeight="1" ht="11.25"/>
    <row s="456" customFormat="1" customHeight="1" ht="24">
      <c r="A47" s="2203" t="s">
        <v>315</v>
      </c>
      <c r="B47" s="503"/>
      <c r="C47" s="2214"/>
      <c r="D47" s="446" t="str">
        <f>A47</f>
        <v>5.1</v>
      </c>
      <c r="E47" s="443" t="s">
        <v>316</v>
      </c>
      <c r="F47" s="1977" t="s">
        <v>308</v>
      </c>
      <c r="G47" s="445" t="s">
        <v>317</v>
      </c>
      <c r="H47" s="476"/>
      <c r="I47" s="853"/>
    </row>
    <row s="456" customFormat="1" customHeight="1" ht="22.5">
      <c r="A48" s="2203"/>
      <c r="B48" s="503"/>
      <c r="C48" s="2214"/>
      <c r="D48" s="441" t="str">
        <f>D47&amp;".1"</f>
        <v>5.1.1</v>
      </c>
      <c r="E48" s="440" t="s">
        <v>318</v>
      </c>
      <c r="F48" s="1978" t="s">
        <v>28</v>
      </c>
      <c r="G48" s="475"/>
      <c r="H48" s="476"/>
      <c r="I48" s="853"/>
    </row>
    <row s="456" customFormat="1" customHeight="1" ht="22.5">
      <c r="A49" s="2203"/>
      <c r="B49" s="503"/>
      <c r="C49" s="2214"/>
      <c r="D49" s="441" t="str">
        <f>D47&amp;".2"</f>
        <v>5.1.2</v>
      </c>
      <c r="E49" s="440" t="s">
        <v>319</v>
      </c>
      <c r="F49" s="1733" t="s">
        <v>28</v>
      </c>
      <c r="G49" s="445" t="s">
        <v>320</v>
      </c>
      <c r="H49" s="476"/>
      <c r="I49" s="853"/>
    </row>
    <row s="456" customFormat="1" customHeight="1" ht="22.5">
      <c r="A50" s="2203"/>
      <c r="B50" s="503"/>
      <c r="C50" s="2214"/>
      <c r="D50" s="441" t="str">
        <f>D47&amp;".3"</f>
        <v>5.1.3</v>
      </c>
      <c r="E50" s="440" t="s">
        <v>321</v>
      </c>
      <c r="F50" s="1978" t="s">
        <v>28</v>
      </c>
      <c r="G50" s="475"/>
      <c r="H50" s="476"/>
      <c r="I50" s="853"/>
    </row>
    <row s="456" customFormat="1" customHeight="1" ht="22.5">
      <c r="A51" s="2203"/>
      <c r="B51" s="503"/>
      <c r="C51" s="2214"/>
      <c r="D51" s="441" t="str">
        <f>D47&amp;".4"</f>
        <v>5.1.4</v>
      </c>
      <c r="E51" s="440" t="s">
        <v>322</v>
      </c>
      <c r="F51" s="1978" t="s">
        <v>28</v>
      </c>
      <c r="G51" s="445" t="s">
        <v>323</v>
      </c>
      <c r="H51" s="476"/>
      <c r="I51" s="853"/>
    </row>
    <row r="54" s="1816" customFormat="1" customHeight="1" ht="17.25">
      <c r="A54" s="1816" t="s">
        <v>1921</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394</v>
      </c>
      <c r="Q56" s="517" t="s">
        <v>395</v>
      </c>
      <c r="R56" s="518" t="s">
        <v>396</v>
      </c>
      <c r="S56" s="1637" t="s">
        <v>397</v>
      </c>
      <c r="T56" s="1637"/>
      <c r="U56" s="1637"/>
      <c r="V56" s="1637"/>
    </row>
    <row r="58" s="1816" customFormat="1" customHeight="1" ht="11.25">
      <c r="A58" s="1816" t="s">
        <v>1922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383</v>
      </c>
      <c r="AQ60" s="1625" t="s">
        <v>383</v>
      </c>
      <c r="AR60" s="1637"/>
      <c r="AS60" s="1637"/>
    </row>
    <row r="62" s="1816" customFormat="1" customHeight="1" ht="11.25">
      <c r="A62" s="1816" t="s">
        <v>1923</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1924</v>
      </c>
    </row>
    <row r="68" s="1636" customFormat="1" customHeight="1" ht="14.25">
      <c r="A68" s="344"/>
      <c r="B68" s="1161"/>
      <c r="C68" s="377"/>
      <c r="D68" s="1811"/>
      <c r="E68" s="887"/>
      <c r="F68" s="1826"/>
      <c r="G68" s="90"/>
      <c r="I68" s="1625"/>
      <c r="J68" s="1625"/>
    </row>
    <row r="70" s="1816" customFormat="1" customHeight="1" ht="11.25">
      <c r="A70" s="1816" t="s">
        <v>1925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1927</v>
      </c>
    </row>
    <row r="75" s="1816" customFormat="1" customHeight="1" ht="11.25">
      <c r="A75" s="1816" t="s">
        <v>1928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1926</v>
      </c>
    </row>
    <row r="79" s="1816" customFormat="1" customHeight="1" ht="11.25">
      <c r="A79" s="1816" t="s">
        <v>1929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1934</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1938</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1940</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1941</v>
      </c>
    </row>
    <row r="139" s="1851" customFormat="1" customHeight="1" ht="45">
      <c r="A139" s="1807"/>
      <c r="B139" s="1161"/>
      <c r="C139" s="413"/>
      <c r="D139" s="90"/>
      <c r="E139" s="2573"/>
      <c r="F139" s="2109" t="s">
        <v>109</v>
      </c>
      <c r="G139" s="2576" t="s">
        <v>28</v>
      </c>
      <c r="H139" s="290"/>
      <c r="I139" s="638" t="s">
        <v>109</v>
      </c>
      <c r="J139" s="1808" t="s">
        <v>1942</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28</v>
      </c>
      <c r="S154" s="2108" t="s">
        <v>65</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228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229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28</v>
      </c>
      <c r="S160" s="2108" t="s">
        <v>65</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228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229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28</v>
      </c>
      <c r="S165" s="2108" t="s">
        <v>65</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228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65</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228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229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228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229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228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CAEE4-82BA-8E55-7A57-0.82F8476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1951</v>
      </c>
      <c r="B1" s="847"/>
      <c r="C1" s="983" t="s">
        <v>1952</v>
      </c>
      <c r="D1" s="981" t="s">
        <v>809</v>
      </c>
      <c r="E1" s="981" t="s">
        <v>855</v>
      </c>
      <c r="F1" s="981" t="s">
        <v>908</v>
      </c>
      <c r="G1" s="981" t="s">
        <v>895</v>
      </c>
      <c r="H1" s="981" t="s">
        <v>1626</v>
      </c>
    </row>
    <row customHeight="1" ht="9">
      <c r="A2" s="984" t="s">
        <v>1953</v>
      </c>
      <c r="B2" s="984"/>
      <c r="C2" s="985" t="str">
        <f>INDEX(TEMPLATE_NUMBER_FORM_LIST,MATCH(TEMPLATE_SPHERE,TEMPLATE_SPHERE_LIST,0))</f>
        <v>10</v>
      </c>
      <c r="D2" s="984" t="s">
        <v>1477</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1955</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1956</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1957</v>
      </c>
    </row>
    <row customHeight="1" ht="117">
      <c r="A5" s="847" t="s">
        <v>1958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1960</v>
      </c>
    </row>
    <row customHeight="1" ht="90">
      <c r="A6" s="847" t="s">
        <v>1961</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1962</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1963</v>
      </c>
      <c r="E7" s="847" t="s">
        <v>1964</v>
      </c>
      <c r="F7" s="987"/>
      <c r="G7" s="987"/>
      <c r="H7" s="987"/>
    </row>
    <row customHeight="1" ht="108">
      <c r="A8" s="847" t="s">
        <v>1965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1166</v>
      </c>
      <c r="E8" s="847" t="s">
        <v>1966</v>
      </c>
      <c r="F8" s="987"/>
      <c r="G8" s="987"/>
      <c r="H8" s="987"/>
    </row>
    <row customHeight="1" ht="99">
      <c r="A9" s="847" t="s">
        <v>1967</v>
      </c>
      <c r="B9" s="847"/>
      <c r="C9" s="847" t="s">
        <v>1968</v>
      </c>
      <c r="D9" s="847"/>
      <c r="E9" s="847"/>
      <c r="F9" s="987"/>
      <c r="G9" s="987"/>
      <c r="H9" s="987"/>
    </row>
    <row customHeight="1" ht="126">
      <c r="A10" s="847" t="s">
        <v>1969</v>
      </c>
      <c r="B10" s="847"/>
      <c r="C10" s="847" t="s">
        <v>1970</v>
      </c>
      <c r="D10" s="847"/>
      <c r="E10" s="847"/>
      <c r="F10" s="987"/>
      <c r="G10" s="987"/>
      <c r="H10" s="987"/>
    </row>
    <row customHeight="1" ht="108">
      <c r="A11" s="847" t="s">
        <v>1971</v>
      </c>
      <c r="B11" s="847"/>
      <c r="C11" s="847" t="s">
        <v>1972</v>
      </c>
      <c r="D11" s="847"/>
      <c r="E11" s="847"/>
      <c r="F11" s="987"/>
      <c r="G11" s="987"/>
      <c r="H11" s="987"/>
    </row>
    <row customHeight="1" ht="54">
      <c r="A12" s="847" t="s">
        <v>1973</v>
      </c>
      <c r="B12" s="847"/>
      <c r="C12" s="847" t="s">
        <v>1974</v>
      </c>
      <c r="D12" s="847"/>
      <c r="E12" s="847"/>
      <c r="F12" s="987"/>
      <c r="G12" s="987"/>
      <c r="H12" s="987"/>
    </row>
    <row customHeight="1" ht="45">
      <c r="A13" s="847" t="s">
        <v>1975</v>
      </c>
      <c r="B13" s="847"/>
      <c r="C13" s="847" t="s">
        <v>1976</v>
      </c>
      <c r="D13" s="847"/>
      <c r="E13" s="847"/>
      <c r="F13" s="987"/>
      <c r="G13" s="987"/>
      <c r="H13" s="987"/>
    </row>
    <row customHeight="1" ht="117">
      <c r="A14" s="847" t="s">
        <v>1977</v>
      </c>
      <c r="B14" s="847"/>
      <c r="C14" s="847" t="s">
        <v>1978</v>
      </c>
      <c r="D14" s="847"/>
      <c r="E14" s="847"/>
      <c r="F14" s="987"/>
      <c r="G14" s="987"/>
      <c r="H14" s="987"/>
    </row>
    <row customHeight="1" ht="117">
      <c r="A15" s="847" t="s">
        <v>1979</v>
      </c>
      <c r="B15" s="847"/>
      <c r="C15" s="847" t="s">
        <v>1980</v>
      </c>
      <c r="D15" s="847"/>
      <c r="E15" s="847"/>
      <c r="F15" s="987"/>
      <c r="G15" s="987"/>
      <c r="H15" s="987"/>
    </row>
    <row customHeight="1" ht="63">
      <c r="A16" s="847" t="s">
        <v>1981</v>
      </c>
      <c r="B16" s="847"/>
      <c r="C16" s="847" t="s">
        <v>1982</v>
      </c>
      <c r="D16" s="847"/>
      <c r="E16" s="847"/>
      <c r="F16" s="987"/>
      <c r="G16" s="987"/>
      <c r="H16" s="987"/>
    </row>
    <row customHeight="1" ht="54">
      <c r="A17" s="847" t="s">
        <v>1983</v>
      </c>
      <c r="B17" s="847"/>
      <c r="C17" s="985" t="s">
        <v>1984</v>
      </c>
      <c r="D17" s="847"/>
      <c r="E17" s="847"/>
      <c r="F17" s="987"/>
      <c r="G17" s="987"/>
      <c r="H17" s="987"/>
    </row>
    <row customHeight="1" ht="27">
      <c r="A18" s="847" t="s">
        <v>1985</v>
      </c>
      <c r="B18" s="847"/>
      <c r="C18" s="985" t="s">
        <v>1986</v>
      </c>
      <c r="D18" s="847"/>
      <c r="E18" s="847"/>
      <c r="F18" s="987"/>
      <c r="G18" s="987"/>
      <c r="H18" s="987"/>
    </row>
    <row customHeight="1" ht="54">
      <c r="A19" s="847" t="s">
        <v>1987</v>
      </c>
      <c r="B19" s="847"/>
      <c r="C19" s="985" t="s">
        <v>1988</v>
      </c>
      <c r="D19" s="847"/>
      <c r="E19" s="847"/>
      <c r="F19" s="987"/>
      <c r="G19" s="987"/>
      <c r="H19" s="987"/>
    </row>
    <row customHeight="1" ht="36">
      <c r="A20" s="847" t="s">
        <v>1989</v>
      </c>
      <c r="B20" s="847"/>
      <c r="C20" s="985" t="s">
        <v>1990</v>
      </c>
      <c r="D20" s="847"/>
      <c r="E20" s="847"/>
      <c r="F20" s="987"/>
      <c r="G20" s="987"/>
      <c r="H20" s="987"/>
    </row>
    <row customHeight="1" ht="36">
      <c r="A21" s="847" t="s">
        <v>1991</v>
      </c>
      <c r="B21" s="847"/>
      <c r="C21" s="985" t="s">
        <v>1992</v>
      </c>
      <c r="D21" s="847"/>
      <c r="E21" s="847"/>
      <c r="F21" s="987"/>
      <c r="G21" s="987"/>
      <c r="H21" s="987"/>
    </row>
    <row customHeight="1" ht="27">
      <c r="A22" s="847" t="s">
        <v>1993</v>
      </c>
      <c r="B22" s="847"/>
      <c r="C22" s="985" t="s">
        <v>1994</v>
      </c>
      <c r="D22" s="847"/>
      <c r="E22" s="847"/>
      <c r="F22" s="987"/>
      <c r="G22" s="987"/>
      <c r="H22" s="987"/>
    </row>
    <row customHeight="1" ht="36">
      <c r="A23" s="847" t="s">
        <v>1995</v>
      </c>
      <c r="B23" s="847"/>
      <c r="C23" s="985" t="s">
        <v>1996</v>
      </c>
      <c r="D23" s="847"/>
      <c r="E23" s="847"/>
      <c r="F23" s="987"/>
      <c r="G23" s="987"/>
      <c r="H23" s="987"/>
    </row>
    <row customHeight="1" ht="28.5">
      <c r="A24" s="847" t="s">
        <v>1997</v>
      </c>
      <c r="B24" s="847"/>
      <c r="C24" s="985" t="s">
        <v>1998</v>
      </c>
      <c r="D24" s="847"/>
      <c r="E24" s="847"/>
      <c r="F24" s="987"/>
      <c r="G24" s="987"/>
      <c r="H24" s="987"/>
    </row>
    <row customHeight="1" ht="36">
      <c r="A25" s="847" t="s">
        <v>1999</v>
      </c>
      <c r="B25" s="847"/>
      <c r="C25" s="985" t="s">
        <v>2000</v>
      </c>
      <c r="D25" s="847"/>
      <c r="E25" s="847"/>
      <c r="F25" s="987"/>
      <c r="G25" s="987"/>
      <c r="H25" s="987"/>
    </row>
    <row customHeight="1" ht="27">
      <c r="A26" s="847" t="s">
        <v>2001</v>
      </c>
      <c r="B26" s="847"/>
      <c r="C26" s="985" t="s">
        <v>2002</v>
      </c>
      <c r="D26" s="847"/>
      <c r="E26" s="847"/>
      <c r="F26" s="987"/>
      <c r="G26" s="987"/>
      <c r="H26" s="987"/>
    </row>
    <row customHeight="1" ht="36">
      <c r="A27" s="847" t="s">
        <v>2003</v>
      </c>
      <c r="B27" s="847"/>
      <c r="C27" s="985" t="s">
        <v>2004</v>
      </c>
      <c r="D27" s="847"/>
      <c r="E27" s="847"/>
      <c r="F27" s="987"/>
      <c r="G27" s="987"/>
      <c r="H27" s="987"/>
    </row>
    <row customHeight="1" ht="28.5">
      <c r="A28" s="847" t="s">
        <v>2005</v>
      </c>
      <c r="B28" s="847"/>
      <c r="C28" s="985" t="s">
        <v>2006</v>
      </c>
      <c r="D28" s="847"/>
      <c r="E28" s="847"/>
      <c r="F28" s="987"/>
      <c r="G28" s="987"/>
      <c r="H28" s="987"/>
    </row>
    <row customHeight="1" ht="126">
      <c r="A29" s="847" t="s">
        <v>2007</v>
      </c>
      <c r="B29" s="847" t="s">
        <v>1579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2009</v>
      </c>
    </row>
    <row customHeight="1" ht="36">
      <c r="A30" s="847" t="s">
        <v>2010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2012</v>
      </c>
      <c r="B31" s="847"/>
      <c r="C31" s="985" t="str">
        <f>IF(TEMPLATE_SPHERE="HEAT",D31,IF(TEMPLATE_SPHERE="TKO",H31,E31))</f>
        <v>Форма 1. Информация об организации, осуществляющей холодное водоснабжение (общая информация)</v>
      </c>
      <c r="D31" s="847" t="s">
        <v>2013</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2014</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2016</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5CBDC4-8AB8-3814-9998-0.5B59A76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2017</v>
      </c>
      <c r="D1" s="899"/>
      <c r="E1" s="899"/>
      <c r="F1" s="899"/>
      <c r="G1" s="899"/>
      <c r="H1" s="899" t="s">
        <v>2018</v>
      </c>
      <c r="I1" s="899"/>
      <c r="J1" s="899"/>
      <c r="K1" s="899"/>
      <c r="L1" s="899"/>
      <c r="M1" s="899" t="s">
        <v>2019</v>
      </c>
      <c r="N1" s="899" t="s">
        <v>2020</v>
      </c>
      <c r="O1" s="2593" t="s">
        <v>2021</v>
      </c>
      <c r="P1" s="2593"/>
      <c r="Q1" s="2593"/>
      <c r="R1" s="2593"/>
      <c r="S1" s="2593"/>
      <c r="T1" s="2593" t="s">
        <v>2019</v>
      </c>
      <c r="U1" s="2593"/>
      <c r="V1" s="2593"/>
      <c r="W1" s="2593"/>
      <c r="X1" s="2593"/>
      <c r="Y1" s="1000"/>
      <c r="Z1" s="2593" t="s">
        <v>2022</v>
      </c>
      <c r="AA1" s="2593"/>
      <c r="AB1" s="2593"/>
      <c r="AC1" s="2593"/>
      <c r="AD1" s="2593"/>
    </row>
    <row customHeight="1" ht="18">
      <c r="A2" s="847"/>
      <c r="B2" s="847"/>
      <c r="C2" s="842" t="s">
        <v>809</v>
      </c>
      <c r="D2" s="842" t="s">
        <v>855</v>
      </c>
      <c r="E2" s="842" t="s">
        <v>908</v>
      </c>
      <c r="F2" s="842" t="s">
        <v>895</v>
      </c>
      <c r="G2" s="842" t="s">
        <v>1626</v>
      </c>
      <c r="H2" s="844"/>
      <c r="I2" s="844"/>
      <c r="J2" s="844"/>
      <c r="K2" s="844"/>
      <c r="L2" s="844"/>
      <c r="M2" s="844"/>
      <c r="N2" s="844"/>
      <c r="O2" s="842" t="s">
        <v>809</v>
      </c>
      <c r="P2" s="842" t="s">
        <v>855</v>
      </c>
      <c r="Q2" s="842" t="s">
        <v>895</v>
      </c>
      <c r="R2" s="842" t="s">
        <v>908</v>
      </c>
      <c r="S2" s="842" t="s">
        <v>1626</v>
      </c>
      <c r="T2" s="842" t="s">
        <v>809</v>
      </c>
      <c r="U2" s="842" t="s">
        <v>855</v>
      </c>
      <c r="V2" s="842" t="s">
        <v>895</v>
      </c>
      <c r="W2" s="842" t="s">
        <v>908</v>
      </c>
      <c r="X2" s="842" t="s">
        <v>1626</v>
      </c>
      <c r="Y2" s="842"/>
      <c r="Z2" s="842" t="s">
        <v>809</v>
      </c>
      <c r="AA2" s="851" t="s">
        <v>855</v>
      </c>
      <c r="AB2" s="842" t="s">
        <v>895</v>
      </c>
      <c r="AC2" s="842" t="s">
        <v>908</v>
      </c>
      <c r="AD2" s="842" t="s">
        <v>1626</v>
      </c>
    </row>
    <row customHeight="1" ht="162">
      <c r="A3" s="846" t="s">
        <v>26</v>
      </c>
      <c r="B3" s="846"/>
      <c r="C3" s="2597" t="s">
        <v>2023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2024</v>
      </c>
      <c r="AA3" s="844" t="s">
        <v>2025</v>
      </c>
      <c r="AB3" s="847" t="s">
        <v>2026</v>
      </c>
      <c r="AC3" s="847" t="s">
        <v>2027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1566</v>
      </c>
      <c r="D11" s="2600" t="s">
        <v>1562</v>
      </c>
      <c r="E11" s="2600" t="s">
        <v>1659</v>
      </c>
      <c r="F11" s="2600" t="s">
        <v>2028</v>
      </c>
      <c r="G11" s="2600"/>
      <c r="H11" s="899" t="s">
        <v>2029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2030</v>
      </c>
      <c r="U11" s="844" t="s">
        <v>2031</v>
      </c>
      <c r="V11" s="844"/>
      <c r="W11" s="844"/>
      <c r="X11" s="844"/>
      <c r="Y11" s="1001"/>
      <c r="Z11" s="847" t="s">
        <v>2032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2034</v>
      </c>
      <c r="U12" s="844" t="s">
        <v>2035</v>
      </c>
      <c r="V12" s="844"/>
      <c r="W12" s="844"/>
      <c r="X12" s="844"/>
      <c r="Y12" s="1001"/>
      <c r="Z12" s="847" t="s">
        <v>2036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2038</v>
      </c>
      <c r="U13" s="845" t="s">
        <v>2039</v>
      </c>
      <c r="V13" s="845"/>
      <c r="W13" s="845"/>
      <c r="X13" s="844"/>
      <c r="Y13" s="1001"/>
      <c r="Z13" s="847" t="s">
        <v>2040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2042</v>
      </c>
      <c r="AA14" s="850" t="s">
        <v>2042</v>
      </c>
      <c r="AB14" s="847"/>
      <c r="AC14" s="847"/>
      <c r="AD14" s="847"/>
    </row>
    <row customHeight="1" ht="108">
      <c r="A15" s="2594"/>
      <c r="B15" s="900">
        <v>5</v>
      </c>
      <c r="C15" s="2601"/>
      <c r="D15" s="2601"/>
      <c r="E15" s="2601"/>
      <c r="F15" s="2601"/>
      <c r="G15" s="2601"/>
      <c r="H15" s="2595" t="s">
        <v>2043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1662</v>
      </c>
      <c r="B18" s="900">
        <v>1</v>
      </c>
      <c r="C18" s="844" t="s">
        <v>2029</v>
      </c>
      <c r="D18" s="968" t="s">
        <v>2029</v>
      </c>
      <c r="E18" s="844" t="s">
        <v>2029</v>
      </c>
      <c r="F18" s="844" t="s">
        <v>2029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2046</v>
      </c>
      <c r="U18" s="847" t="s">
        <v>2047</v>
      </c>
      <c r="V18" s="847" t="s">
        <v>2048</v>
      </c>
      <c r="W18" s="847" t="s">
        <v>2049</v>
      </c>
      <c r="X18" s="844"/>
      <c r="Y18" s="1001"/>
      <c r="Z18" s="847" t="s">
        <v>2050</v>
      </c>
      <c r="AA18" s="850" t="s">
        <v>2051</v>
      </c>
      <c r="AB18" s="850" t="s">
        <v>2051</v>
      </c>
      <c r="AC18" s="850" t="s">
        <v>2051</v>
      </c>
      <c r="AD18" s="847"/>
    </row>
    <row customHeight="1" ht="36">
      <c r="A19" s="846"/>
      <c r="B19" s="900">
        <v>2</v>
      </c>
      <c r="C19" s="844" t="s">
        <v>2033</v>
      </c>
      <c r="D19" s="968" t="s">
        <v>2033</v>
      </c>
      <c r="E19" s="844" t="s">
        <v>2033</v>
      </c>
      <c r="F19" s="844" t="s">
        <v>2033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2052</v>
      </c>
      <c r="U19" s="847" t="s">
        <v>2053</v>
      </c>
      <c r="V19" s="847" t="s">
        <v>2054</v>
      </c>
      <c r="W19" s="847" t="s">
        <v>2055</v>
      </c>
      <c r="X19" s="844"/>
      <c r="Y19" s="1001"/>
      <c r="Z19" s="847" t="s">
        <v>2056</v>
      </c>
      <c r="AA19" s="850" t="s">
        <v>2056</v>
      </c>
      <c r="AB19" s="850" t="s">
        <v>2056</v>
      </c>
      <c r="AC19" s="850" t="s">
        <v>2056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710</v>
      </c>
      <c r="P20" s="958" t="s">
        <v>710</v>
      </c>
      <c r="Q20" s="958" t="s">
        <v>710</v>
      </c>
      <c r="R20" s="958" t="s">
        <v>710</v>
      </c>
      <c r="S20" s="958"/>
      <c r="T20" s="965" t="s">
        <v>2057</v>
      </c>
      <c r="U20" s="847" t="s">
        <v>2058</v>
      </c>
      <c r="V20" s="847" t="s">
        <v>2059</v>
      </c>
      <c r="W20" s="847" t="s">
        <v>2060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309</v>
      </c>
      <c r="P21" s="958"/>
      <c r="Q21" s="958"/>
      <c r="R21" s="958"/>
      <c r="S21" s="958"/>
      <c r="T21" s="965" t="s">
        <v>2061</v>
      </c>
      <c r="U21" s="847"/>
      <c r="V21" s="847"/>
      <c r="W21" s="847"/>
      <c r="X21" s="844"/>
      <c r="Y21" s="1001"/>
      <c r="Z21" s="847" t="s">
        <v>2062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309</v>
      </c>
      <c r="R22" s="958"/>
      <c r="S22" s="958"/>
      <c r="T22" s="965"/>
      <c r="U22" s="847"/>
      <c r="V22" s="847" t="s">
        <v>2063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312</v>
      </c>
      <c r="R23" s="958"/>
      <c r="S23" s="958"/>
      <c r="T23" s="965"/>
      <c r="U23" s="847"/>
      <c r="V23" s="847" t="s">
        <v>2064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730</v>
      </c>
      <c r="R24" s="958"/>
      <c r="S24" s="958"/>
      <c r="T24" s="965"/>
      <c r="U24" s="847"/>
      <c r="V24" s="847" t="s">
        <v>2065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737</v>
      </c>
      <c r="R25" s="958" t="s">
        <v>309</v>
      </c>
      <c r="S25" s="958"/>
      <c r="T25" s="965" t="s">
        <v>2066</v>
      </c>
      <c r="U25" s="847" t="s">
        <v>2066</v>
      </c>
      <c r="V25" s="847" t="s">
        <v>2066</v>
      </c>
      <c r="W25" s="847" t="s">
        <v>2066</v>
      </c>
      <c r="X25" s="844"/>
      <c r="Y25" s="1001"/>
      <c r="Z25" s="847"/>
      <c r="AA25" s="850"/>
      <c r="AB25" s="847"/>
      <c r="AC25" s="847"/>
      <c r="AD25" s="847"/>
    </row>
    <row customHeight="1" ht="18">
      <c r="A26" s="846"/>
      <c r="B26" s="900">
        <v>9</v>
      </c>
      <c r="C26" s="844" t="s">
        <v>654</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726</v>
      </c>
      <c r="P26" s="958" t="s">
        <v>720</v>
      </c>
      <c r="Q26" s="958" t="s">
        <v>2067</v>
      </c>
      <c r="R26" s="958" t="s">
        <v>720</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2068</v>
      </c>
      <c r="V26" s="965" t="s">
        <v>2068</v>
      </c>
      <c r="W26" s="965" t="s">
        <v>2068</v>
      </c>
      <c r="X26" s="844"/>
      <c r="Y26" s="1001"/>
      <c r="Z26" s="847"/>
      <c r="AA26" s="850"/>
      <c r="AB26" s="847"/>
      <c r="AC26" s="847"/>
      <c r="AD26" s="847"/>
    </row>
    <row customHeight="1" ht="18">
      <c r="A27" s="846"/>
      <c r="B27" s="900">
        <v>10</v>
      </c>
      <c r="C27" s="844" t="s">
        <v>658</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728</v>
      </c>
      <c r="P27" s="958" t="s">
        <v>722</v>
      </c>
      <c r="Q27" s="958" t="s">
        <v>2069</v>
      </c>
      <c r="R27" s="958" t="s">
        <v>722</v>
      </c>
      <c r="S27" s="958"/>
      <c r="T27" s="965" t="s">
        <v>2070</v>
      </c>
      <c r="U27" s="965" t="s">
        <v>2070</v>
      </c>
      <c r="V27" s="965" t="s">
        <v>2070</v>
      </c>
      <c r="W27" s="965" t="s">
        <v>2070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730</v>
      </c>
      <c r="P28" s="958"/>
      <c r="Q28" s="958"/>
      <c r="R28" s="958"/>
      <c r="S28" s="958"/>
      <c r="T28" s="965" t="s">
        <v>2071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737</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2072</v>
      </c>
      <c r="V29" s="847"/>
      <c r="W29" s="847" t="s">
        <v>2072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739</v>
      </c>
      <c r="P30" s="958" t="s">
        <v>730</v>
      </c>
      <c r="Q30" s="958" t="s">
        <v>739</v>
      </c>
      <c r="R30" s="958" t="s">
        <v>730</v>
      </c>
      <c r="S30" s="958"/>
      <c r="T30" s="965" t="s">
        <v>2073</v>
      </c>
      <c r="U30" s="847" t="s">
        <v>2073</v>
      </c>
      <c r="V30" s="847" t="s">
        <v>2073</v>
      </c>
      <c r="W30" s="847" t="s">
        <v>2073</v>
      </c>
      <c r="X30" s="844"/>
      <c r="Y30" s="1001"/>
      <c r="Z30" s="847"/>
      <c r="AA30" s="850" t="s">
        <v>2074</v>
      </c>
      <c r="AB30" s="850" t="s">
        <v>2074</v>
      </c>
      <c r="AC30" s="850" t="s">
        <v>2074</v>
      </c>
      <c r="AD30" s="847"/>
    </row>
    <row customHeight="1" ht="18">
      <c r="A31" s="846"/>
      <c r="B31" s="900">
        <v>14</v>
      </c>
      <c r="C31" s="844" t="s">
        <v>2075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2076</v>
      </c>
      <c r="P31" s="958" t="s">
        <v>733</v>
      </c>
      <c r="Q31" s="958" t="s">
        <v>2076</v>
      </c>
      <c r="R31" s="958" t="s">
        <v>733</v>
      </c>
      <c r="S31" s="958"/>
      <c r="T31" s="966" t="s">
        <v>2077</v>
      </c>
      <c r="U31" s="847" t="s">
        <v>2077</v>
      </c>
      <c r="V31" s="847" t="s">
        <v>2077</v>
      </c>
      <c r="W31" s="847" t="s">
        <v>2077</v>
      </c>
      <c r="X31" s="844"/>
      <c r="Y31" s="1001"/>
      <c r="Z31" s="847"/>
      <c r="AA31" s="850"/>
      <c r="AB31" s="850"/>
      <c r="AC31" s="850"/>
      <c r="AD31" s="847"/>
    </row>
    <row customHeight="1" ht="36">
      <c r="A32" s="846"/>
      <c r="B32" s="900">
        <v>15</v>
      </c>
      <c r="C32" s="844" t="s">
        <v>2078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2079</v>
      </c>
      <c r="P32" s="958" t="s">
        <v>735</v>
      </c>
      <c r="Q32" s="958" t="s">
        <v>2079</v>
      </c>
      <c r="R32" s="958" t="s">
        <v>735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2080</v>
      </c>
      <c r="V32" s="847" t="s">
        <v>2080</v>
      </c>
      <c r="W32" s="847" t="s">
        <v>2080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741</v>
      </c>
      <c r="P33" s="958" t="s">
        <v>737</v>
      </c>
      <c r="Q33" s="958" t="s">
        <v>741</v>
      </c>
      <c r="R33" s="958" t="s">
        <v>737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2081</v>
      </c>
      <c r="V33" s="847" t="s">
        <v>2081</v>
      </c>
      <c r="W33" s="847" t="s">
        <v>2082</v>
      </c>
      <c r="X33" s="844"/>
      <c r="Y33" s="1001"/>
      <c r="Z33" s="847"/>
      <c r="AA33" s="850" t="s">
        <v>2083</v>
      </c>
      <c r="AB33" s="850" t="s">
        <v>2083</v>
      </c>
      <c r="AC33" s="850" t="s">
        <v>2083</v>
      </c>
      <c r="AD33" s="847"/>
    </row>
    <row customHeight="1" ht="27">
      <c r="A34" s="846"/>
      <c r="B34" s="900">
        <v>17</v>
      </c>
      <c r="C34" s="844" t="s">
        <v>2084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2085</v>
      </c>
      <c r="P34" s="958" t="s">
        <v>2067</v>
      </c>
      <c r="Q34" s="958" t="s">
        <v>2085</v>
      </c>
      <c r="R34" s="958" t="s">
        <v>2067</v>
      </c>
      <c r="S34" s="958"/>
      <c r="T34" s="967" t="s">
        <v>2086</v>
      </c>
      <c r="U34" s="847" t="s">
        <v>2086</v>
      </c>
      <c r="V34" s="847" t="s">
        <v>2086</v>
      </c>
      <c r="W34" s="847" t="s">
        <v>2087</v>
      </c>
      <c r="X34" s="844"/>
      <c r="Y34" s="1001"/>
      <c r="Z34" s="847"/>
      <c r="AA34" s="850"/>
      <c r="AB34" s="847"/>
      <c r="AC34" s="847"/>
      <c r="AD34" s="847"/>
    </row>
    <row customHeight="1" ht="45">
      <c r="A35" s="846"/>
      <c r="B35" s="900">
        <v>18</v>
      </c>
      <c r="C35" s="844" t="s">
        <v>2088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2089</v>
      </c>
      <c r="P35" s="958" t="s">
        <v>2069</v>
      </c>
      <c r="Q35" s="958" t="s">
        <v>2089</v>
      </c>
      <c r="R35" s="958" t="s">
        <v>2069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2090</v>
      </c>
      <c r="V35" s="847" t="s">
        <v>2090</v>
      </c>
      <c r="W35" s="847" t="s">
        <v>2090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743</v>
      </c>
      <c r="P36" s="958" t="s">
        <v>739</v>
      </c>
      <c r="Q36" s="958" t="s">
        <v>743</v>
      </c>
      <c r="R36" s="958" t="s">
        <v>739</v>
      </c>
      <c r="S36" s="958"/>
      <c r="T36" s="965" t="s">
        <v>2091</v>
      </c>
      <c r="U36" s="847" t="s">
        <v>2091</v>
      </c>
      <c r="V36" s="847" t="s">
        <v>2091</v>
      </c>
      <c r="W36" s="847" t="s">
        <v>2091</v>
      </c>
      <c r="X36" s="844"/>
      <c r="Y36" s="1001"/>
      <c r="Z36" s="847"/>
      <c r="AA36" s="850"/>
      <c r="AB36" s="847"/>
      <c r="AC36" s="847"/>
      <c r="AD36" s="847"/>
    </row>
    <row customHeight="1" ht="18">
      <c r="A37" s="846"/>
      <c r="B37" s="900">
        <v>20</v>
      </c>
      <c r="C37" s="844" t="s">
        <v>2092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2093</v>
      </c>
      <c r="P37" s="958" t="s">
        <v>2076</v>
      </c>
      <c r="Q37" s="958" t="s">
        <v>2093</v>
      </c>
      <c r="R37" s="958" t="s">
        <v>2076</v>
      </c>
      <c r="S37" s="958"/>
      <c r="T37" s="965" t="s">
        <v>2094</v>
      </c>
      <c r="U37" s="847" t="s">
        <v>2094</v>
      </c>
      <c r="V37" s="847" t="s">
        <v>2094</v>
      </c>
      <c r="W37" s="847" t="s">
        <v>2094</v>
      </c>
      <c r="X37" s="844"/>
      <c r="Y37" s="1001"/>
      <c r="Z37" s="847"/>
      <c r="AA37" s="850"/>
      <c r="AB37" s="847"/>
      <c r="AC37" s="847"/>
      <c r="AD37" s="847"/>
    </row>
    <row customHeight="1" ht="18">
      <c r="A38" s="846"/>
      <c r="B38" s="900">
        <v>21</v>
      </c>
      <c r="C38" s="844" t="s">
        <v>2095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2096</v>
      </c>
      <c r="P38" s="958" t="s">
        <v>2079</v>
      </c>
      <c r="Q38" s="958" t="s">
        <v>2096</v>
      </c>
      <c r="R38" s="958" t="s">
        <v>2079</v>
      </c>
      <c r="S38" s="958"/>
      <c r="T38" s="965" t="s">
        <v>2097</v>
      </c>
      <c r="U38" s="847" t="s">
        <v>2097</v>
      </c>
      <c r="V38" s="847" t="s">
        <v>2097</v>
      </c>
      <c r="W38" s="847" t="s">
        <v>2097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747</v>
      </c>
      <c r="P39" s="958" t="s">
        <v>741</v>
      </c>
      <c r="Q39" s="958" t="s">
        <v>747</v>
      </c>
      <c r="R39" s="958" t="s">
        <v>741</v>
      </c>
      <c r="S39" s="958"/>
      <c r="T39" s="965" t="s">
        <v>2098</v>
      </c>
      <c r="U39" s="847" t="s">
        <v>2099</v>
      </c>
      <c r="V39" s="847" t="s">
        <v>2100</v>
      </c>
      <c r="W39" s="847" t="s">
        <v>2101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2102</v>
      </c>
      <c r="P40" s="958" t="s">
        <v>743</v>
      </c>
      <c r="Q40" s="958" t="s">
        <v>2102</v>
      </c>
      <c r="R40" s="958" t="s">
        <v>743</v>
      </c>
      <c r="S40" s="958"/>
      <c r="T40" s="844" t="s">
        <v>2103</v>
      </c>
      <c r="U40" s="844" t="s">
        <v>2103</v>
      </c>
      <c r="V40" s="844" t="s">
        <v>2103</v>
      </c>
      <c r="W40" s="844" t="s">
        <v>2103</v>
      </c>
      <c r="X40" s="844"/>
      <c r="Y40" s="1001"/>
      <c r="Z40" s="847" t="s">
        <v>2104</v>
      </c>
      <c r="AA40" s="850" t="s">
        <v>2104</v>
      </c>
      <c r="AB40" s="850" t="s">
        <v>2104</v>
      </c>
      <c r="AC40" s="850" t="s">
        <v>2104</v>
      </c>
      <c r="AD40" s="847"/>
    </row>
    <row customHeight="1" ht="27">
      <c r="A41" s="846"/>
      <c r="B41" s="900">
        <v>24</v>
      </c>
      <c r="C41" s="844" t="s">
        <v>2105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2106</v>
      </c>
      <c r="P41" s="958" t="s">
        <v>2093</v>
      </c>
      <c r="Q41" s="958" t="s">
        <v>2106</v>
      </c>
      <c r="R41" s="958" t="s">
        <v>2093</v>
      </c>
      <c r="S41" s="958"/>
      <c r="T41" s="844" t="s">
        <v>2107</v>
      </c>
      <c r="U41" s="844" t="s">
        <v>2107</v>
      </c>
      <c r="V41" s="844" t="s">
        <v>2107</v>
      </c>
      <c r="W41" s="844" t="s">
        <v>2107</v>
      </c>
      <c r="X41" s="844"/>
      <c r="Y41" s="1001"/>
      <c r="Z41" s="847" t="s">
        <v>2108</v>
      </c>
      <c r="AA41" s="847" t="s">
        <v>2108</v>
      </c>
      <c r="AB41" s="847" t="s">
        <v>2108</v>
      </c>
      <c r="AC41" s="847" t="s">
        <v>2108</v>
      </c>
      <c r="AD41" s="847"/>
    </row>
    <row customHeight="1" ht="27">
      <c r="A42" s="846"/>
      <c r="B42" s="900">
        <v>25</v>
      </c>
      <c r="C42" s="844" t="s">
        <v>2109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2110</v>
      </c>
      <c r="P42" s="958" t="s">
        <v>2096</v>
      </c>
      <c r="Q42" s="958" t="s">
        <v>2110</v>
      </c>
      <c r="R42" s="958" t="s">
        <v>2096</v>
      </c>
      <c r="S42" s="958"/>
      <c r="T42" s="844" t="s">
        <v>2111</v>
      </c>
      <c r="U42" s="844" t="s">
        <v>2111</v>
      </c>
      <c r="V42" s="844" t="s">
        <v>2111</v>
      </c>
      <c r="W42" s="844" t="s">
        <v>2111</v>
      </c>
      <c r="X42" s="844"/>
      <c r="Y42" s="1001"/>
      <c r="Z42" s="847" t="s">
        <v>2112</v>
      </c>
      <c r="AA42" s="847" t="s">
        <v>2112</v>
      </c>
      <c r="AB42" s="847" t="s">
        <v>2112</v>
      </c>
      <c r="AC42" s="847" t="s">
        <v>2112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2113</v>
      </c>
      <c r="P43" s="958" t="s">
        <v>747</v>
      </c>
      <c r="Q43" s="958" t="s">
        <v>2113</v>
      </c>
      <c r="R43" s="958" t="s">
        <v>747</v>
      </c>
      <c r="S43" s="958"/>
      <c r="T43" s="844" t="s">
        <v>2114</v>
      </c>
      <c r="U43" s="844" t="s">
        <v>2114</v>
      </c>
      <c r="V43" s="844" t="s">
        <v>2114</v>
      </c>
      <c r="W43" s="844" t="s">
        <v>2114</v>
      </c>
      <c r="X43" s="844"/>
      <c r="Y43" s="1001"/>
      <c r="Z43" s="847" t="s">
        <v>2115</v>
      </c>
      <c r="AA43" s="847" t="s">
        <v>2115</v>
      </c>
      <c r="AB43" s="847" t="s">
        <v>2115</v>
      </c>
      <c r="AC43" s="847" t="s">
        <v>2115</v>
      </c>
      <c r="AD43" s="847"/>
    </row>
    <row customHeight="1" ht="27">
      <c r="A44" s="846"/>
      <c r="B44" s="900">
        <v>27</v>
      </c>
      <c r="C44" s="844" t="s">
        <v>2116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2117</v>
      </c>
      <c r="P44" s="958" t="s">
        <v>2118</v>
      </c>
      <c r="Q44" s="958" t="s">
        <v>2117</v>
      </c>
      <c r="R44" s="958" t="s">
        <v>2118</v>
      </c>
      <c r="S44" s="958"/>
      <c r="T44" s="844" t="s">
        <v>2107</v>
      </c>
      <c r="U44" s="844" t="s">
        <v>2107</v>
      </c>
      <c r="V44" s="844" t="s">
        <v>2107</v>
      </c>
      <c r="W44" s="844" t="s">
        <v>2107</v>
      </c>
      <c r="X44" s="844"/>
      <c r="Y44" s="1001"/>
      <c r="Z44" s="847" t="s">
        <v>2119</v>
      </c>
      <c r="AA44" s="847" t="s">
        <v>2119</v>
      </c>
      <c r="AB44" s="847" t="s">
        <v>2119</v>
      </c>
      <c r="AC44" s="847" t="s">
        <v>2119</v>
      </c>
      <c r="AD44" s="847"/>
    </row>
    <row customHeight="1" ht="27">
      <c r="A45" s="846"/>
      <c r="B45" s="900">
        <v>28</v>
      </c>
      <c r="C45" s="844" t="s">
        <v>2120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2121</v>
      </c>
      <c r="P45" s="958" t="s">
        <v>2122</v>
      </c>
      <c r="Q45" s="958" t="s">
        <v>2121</v>
      </c>
      <c r="R45" s="958" t="s">
        <v>2122</v>
      </c>
      <c r="S45" s="958"/>
      <c r="T45" s="844" t="s">
        <v>2111</v>
      </c>
      <c r="U45" s="844" t="s">
        <v>2111</v>
      </c>
      <c r="V45" s="844" t="s">
        <v>2111</v>
      </c>
      <c r="W45" s="844" t="s">
        <v>2111</v>
      </c>
      <c r="X45" s="844"/>
      <c r="Y45" s="1001"/>
      <c r="Z45" s="847" t="s">
        <v>2123</v>
      </c>
      <c r="AA45" s="847" t="s">
        <v>2123</v>
      </c>
      <c r="AB45" s="847" t="s">
        <v>2123</v>
      </c>
      <c r="AC45" s="847" t="s">
        <v>2123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2124</v>
      </c>
      <c r="P46" s="958" t="s">
        <v>2102</v>
      </c>
      <c r="Q46" s="958" t="s">
        <v>2124</v>
      </c>
      <c r="R46" s="958" t="s">
        <v>2102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2125</v>
      </c>
      <c r="V46" s="844" t="s">
        <v>2125</v>
      </c>
      <c r="W46" s="844" t="s">
        <v>2125</v>
      </c>
      <c r="X46" s="844"/>
      <c r="Y46" s="1001"/>
      <c r="Z46" s="847" t="s">
        <v>2126</v>
      </c>
      <c r="AA46" s="847" t="s">
        <v>2127</v>
      </c>
      <c r="AB46" s="847" t="s">
        <v>2127</v>
      </c>
      <c r="AC46" s="847" t="s">
        <v>2127</v>
      </c>
      <c r="AD46" s="847"/>
    </row>
    <row customHeight="1" ht="54">
      <c r="A47" s="846"/>
      <c r="B47" s="900">
        <v>30</v>
      </c>
      <c r="C47" s="844" t="s">
        <v>2128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2129</v>
      </c>
      <c r="P47" s="958" t="s">
        <v>2106</v>
      </c>
      <c r="Q47" s="958" t="s">
        <v>2129</v>
      </c>
      <c r="R47" s="958" t="s">
        <v>2106</v>
      </c>
      <c r="S47" s="958"/>
      <c r="T47" s="844" t="s">
        <v>2130</v>
      </c>
      <c r="U47" s="844" t="s">
        <v>2130</v>
      </c>
      <c r="V47" s="844" t="s">
        <v>2130</v>
      </c>
      <c r="W47" s="844" t="s">
        <v>2130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2113</v>
      </c>
      <c r="Q48" s="958" t="s">
        <v>2131</v>
      </c>
      <c r="R48" s="958" t="s">
        <v>2113</v>
      </c>
      <c r="S48" s="958"/>
      <c r="T48" s="844"/>
      <c r="U48" s="844" t="s">
        <v>2132</v>
      </c>
      <c r="V48" s="844" t="s">
        <v>2133</v>
      </c>
      <c r="W48" s="844" t="s">
        <v>2133</v>
      </c>
      <c r="X48" s="844"/>
      <c r="Y48" s="1001"/>
      <c r="Z48" s="847"/>
      <c r="AA48" s="850" t="s">
        <v>2127</v>
      </c>
      <c r="AB48" s="850" t="s">
        <v>2127</v>
      </c>
      <c r="AC48" s="850" t="s">
        <v>2127</v>
      </c>
      <c r="AD48" s="847"/>
    </row>
    <row customHeight="1" ht="54">
      <c r="A49" s="846"/>
      <c r="B49" s="900">
        <v>32</v>
      </c>
      <c r="C49" s="844" t="s">
        <v>2134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2117</v>
      </c>
      <c r="Q49" s="958" t="s">
        <v>2135</v>
      </c>
      <c r="R49" s="958" t="s">
        <v>2117</v>
      </c>
      <c r="S49" s="958"/>
      <c r="T49" s="844"/>
      <c r="U49" s="844" t="s">
        <v>2130</v>
      </c>
      <c r="V49" s="844" t="s">
        <v>2130</v>
      </c>
      <c r="W49" s="844" t="s">
        <v>2130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2131</v>
      </c>
      <c r="P50" s="958" t="s">
        <v>2124</v>
      </c>
      <c r="Q50" s="958" t="s">
        <v>2136</v>
      </c>
      <c r="R50" s="958" t="s">
        <v>2124</v>
      </c>
      <c r="S50" s="958"/>
      <c r="T50" s="844" t="s">
        <v>2137</v>
      </c>
      <c r="U50" s="844" t="s">
        <v>2138</v>
      </c>
      <c r="V50" s="844" t="s">
        <v>2139</v>
      </c>
      <c r="W50" s="844" t="s">
        <v>2140</v>
      </c>
      <c r="X50" s="844"/>
      <c r="Y50" s="1001"/>
      <c r="Z50" s="847" t="s">
        <v>2141</v>
      </c>
      <c r="AA50" s="850" t="s">
        <v>2142</v>
      </c>
      <c r="AB50" s="850" t="s">
        <v>2142</v>
      </c>
      <c r="AC50" s="850" t="s">
        <v>2142</v>
      </c>
      <c r="AD50" s="847"/>
    </row>
    <row customHeight="1" ht="27">
      <c r="A51" s="846"/>
      <c r="B51" s="900">
        <v>34</v>
      </c>
      <c r="C51" s="844" t="s">
        <v>2143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2144</v>
      </c>
      <c r="U51" s="844"/>
      <c r="V51" s="844"/>
      <c r="W51" s="844"/>
      <c r="X51" s="844"/>
      <c r="Y51" s="1001"/>
      <c r="Z51" s="847"/>
      <c r="AA51" s="850"/>
      <c r="AB51" s="850"/>
      <c r="AC51" s="850"/>
      <c r="AD51" s="847"/>
    </row>
    <row customHeight="1" ht="36">
      <c r="A52" s="846"/>
      <c r="B52" s="900">
        <v>35</v>
      </c>
      <c r="C52" s="844" t="s">
        <v>2037</v>
      </c>
      <c r="D52" s="968" t="s">
        <v>2037</v>
      </c>
      <c r="E52" s="844" t="s">
        <v>2037</v>
      </c>
      <c r="F52" s="844" t="s">
        <v>2037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2145</v>
      </c>
      <c r="U52" s="844" t="s">
        <v>2146</v>
      </c>
      <c r="V52" s="844" t="s">
        <v>2147</v>
      </c>
      <c r="W52" s="844" t="s">
        <v>2148</v>
      </c>
      <c r="X52" s="844"/>
      <c r="Y52" s="1001"/>
      <c r="Z52" s="847" t="s">
        <v>751</v>
      </c>
      <c r="AA52" s="850" t="s">
        <v>751</v>
      </c>
      <c r="AB52" s="850" t="s">
        <v>751</v>
      </c>
      <c r="AC52" s="850" t="s">
        <v>751</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755</v>
      </c>
      <c r="P53" s="958" t="s">
        <v>326</v>
      </c>
      <c r="Q53" s="958" t="s">
        <v>326</v>
      </c>
      <c r="R53" s="958" t="s">
        <v>326</v>
      </c>
      <c r="S53" s="958"/>
      <c r="T53" s="844" t="s">
        <v>2149</v>
      </c>
      <c r="U53" s="844" t="s">
        <v>2149</v>
      </c>
      <c r="V53" s="844" t="s">
        <v>2149</v>
      </c>
      <c r="W53" s="844" t="s">
        <v>2149</v>
      </c>
      <c r="X53" s="844"/>
      <c r="Y53" s="1001"/>
      <c r="Z53" s="847"/>
      <c r="AA53" s="850"/>
      <c r="AB53" s="847"/>
      <c r="AC53" s="847"/>
      <c r="AD53" s="847"/>
    </row>
    <row customHeight="1" ht="18">
      <c r="A54" s="846"/>
      <c r="B54" s="900">
        <v>37</v>
      </c>
      <c r="C54" s="844" t="s">
        <v>2043</v>
      </c>
      <c r="D54" s="968" t="s">
        <v>2043</v>
      </c>
      <c r="E54" s="844" t="s">
        <v>2043</v>
      </c>
      <c r="F54" s="844" t="s">
        <v>2043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753</v>
      </c>
      <c r="U54" s="844" t="s">
        <v>753</v>
      </c>
      <c r="V54" s="844" t="s">
        <v>753</v>
      </c>
      <c r="W54" s="844" t="s">
        <v>753</v>
      </c>
      <c r="X54" s="844"/>
      <c r="Y54" s="1001"/>
      <c r="Z54" s="847" t="s">
        <v>754</v>
      </c>
      <c r="AA54" s="847" t="s">
        <v>754</v>
      </c>
      <c r="AB54" s="847" t="s">
        <v>754</v>
      </c>
      <c r="AC54" s="847" t="s">
        <v>754</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315</v>
      </c>
      <c r="P55" s="958" t="s">
        <v>755</v>
      </c>
      <c r="Q55" s="958" t="s">
        <v>755</v>
      </c>
      <c r="R55" s="958" t="s">
        <v>755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2150</v>
      </c>
      <c r="V55" s="844" t="s">
        <v>2150</v>
      </c>
      <c r="W55" s="844" t="s">
        <v>2150</v>
      </c>
      <c r="X55" s="844"/>
      <c r="Y55" s="1001"/>
      <c r="Z55" s="847" t="s">
        <v>2151</v>
      </c>
      <c r="AA55" s="847" t="s">
        <v>2151</v>
      </c>
      <c r="AB55" s="847" t="s">
        <v>2151</v>
      </c>
      <c r="AC55" s="847" t="s">
        <v>2151</v>
      </c>
      <c r="AD55" s="847"/>
    </row>
    <row customHeight="1" ht="27">
      <c r="A56" s="846"/>
      <c r="B56" s="900">
        <v>39</v>
      </c>
      <c r="C56" s="844" t="s">
        <v>1023</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758</v>
      </c>
      <c r="Q56" s="958" t="s">
        <v>758</v>
      </c>
      <c r="R56" s="958" t="s">
        <v>758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2152</v>
      </c>
      <c r="V56" s="844" t="s">
        <v>2152</v>
      </c>
      <c r="W56" s="844" t="s">
        <v>2152</v>
      </c>
      <c r="X56" s="844"/>
      <c r="Y56" s="1001"/>
      <c r="Z56" s="847" t="s">
        <v>760</v>
      </c>
      <c r="AA56" s="847" t="s">
        <v>760</v>
      </c>
      <c r="AB56" s="847" t="s">
        <v>760</v>
      </c>
      <c r="AC56" s="847" t="s">
        <v>760</v>
      </c>
      <c r="AD56" s="847"/>
    </row>
    <row customHeight="1" ht="27">
      <c r="A57" s="846"/>
      <c r="B57" s="900">
        <v>40</v>
      </c>
      <c r="C57" s="844" t="s">
        <v>1025</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2153</v>
      </c>
      <c r="P57" s="958" t="s">
        <v>761</v>
      </c>
      <c r="Q57" s="958" t="s">
        <v>761</v>
      </c>
      <c r="R57" s="958" t="s">
        <v>761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2154</v>
      </c>
      <c r="V57" s="844" t="s">
        <v>2154</v>
      </c>
      <c r="W57" s="844" t="s">
        <v>2154</v>
      </c>
      <c r="X57" s="844"/>
      <c r="Y57" s="1001"/>
      <c r="Z57" s="847" t="s">
        <v>763</v>
      </c>
      <c r="AA57" s="847" t="s">
        <v>763</v>
      </c>
      <c r="AB57" s="847" t="s">
        <v>763</v>
      </c>
      <c r="AC57" s="847" t="s">
        <v>763</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883</v>
      </c>
      <c r="P58" s="958" t="s">
        <v>797</v>
      </c>
      <c r="Q58" s="958" t="s">
        <v>797</v>
      </c>
      <c r="R58" s="958" t="s">
        <v>797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2155</v>
      </c>
      <c r="V58" s="844" t="s">
        <v>2155</v>
      </c>
      <c r="W58" s="844" t="s">
        <v>2155</v>
      </c>
      <c r="X58" s="844"/>
      <c r="Y58" s="1001"/>
      <c r="Z58" s="847"/>
      <c r="AA58" s="850"/>
      <c r="AB58" s="847"/>
      <c r="AC58" s="847"/>
      <c r="AD58" s="847"/>
    </row>
    <row customHeight="1" ht="36">
      <c r="A59" s="846"/>
      <c r="B59" s="900">
        <v>42</v>
      </c>
      <c r="C59" s="844">
        <v>3</v>
      </c>
      <c r="D59" s="968" t="s">
        <v>2143</v>
      </c>
      <c r="E59" s="844" t="s">
        <v>2143</v>
      </c>
      <c r="F59" s="844" t="s">
        <v>2143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2156</v>
      </c>
      <c r="V59" s="844" t="s">
        <v>2157</v>
      </c>
      <c r="W59" s="844" t="s">
        <v>2158</v>
      </c>
      <c r="X59" s="844"/>
      <c r="Y59" s="1001"/>
      <c r="Z59" s="847"/>
      <c r="AA59" s="850"/>
      <c r="AB59" s="847"/>
      <c r="AC59" s="847"/>
      <c r="AD59" s="847"/>
    </row>
    <row customHeight="1" ht="81">
      <c r="A60" s="846"/>
      <c r="B60" s="900">
        <v>43</v>
      </c>
      <c r="C60" s="844" t="s">
        <v>2159</v>
      </c>
      <c r="D60" s="968" t="s">
        <v>2159</v>
      </c>
      <c r="E60" s="844" t="s">
        <v>2159</v>
      </c>
      <c r="F60" s="844" t="s">
        <v>2159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631</v>
      </c>
      <c r="U60" s="844" t="s">
        <v>631</v>
      </c>
      <c r="V60" s="844" t="s">
        <v>631</v>
      </c>
      <c r="W60" s="844" t="s">
        <v>631</v>
      </c>
      <c r="X60" s="844"/>
      <c r="Y60" s="1001"/>
      <c r="Z60" s="847" t="s">
        <v>2160</v>
      </c>
      <c r="AA60" s="850" t="s">
        <v>2161</v>
      </c>
      <c r="AB60" s="847" t="s">
        <v>2162</v>
      </c>
      <c r="AC60" s="847" t="s">
        <v>2161</v>
      </c>
      <c r="AD60" s="847"/>
    </row>
    <row customHeight="1" ht="9">
      <c r="A61" s="846"/>
      <c r="B61" s="900">
        <v>44</v>
      </c>
      <c r="C61" s="844"/>
      <c r="D61" s="968" t="s">
        <v>2163</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2164</v>
      </c>
      <c r="V61" s="844"/>
      <c r="W61" s="844"/>
      <c r="X61" s="844"/>
      <c r="Y61" s="1001"/>
      <c r="Z61" s="847"/>
      <c r="AA61" s="850"/>
      <c r="AB61" s="847"/>
      <c r="AC61" s="847"/>
      <c r="AD61" s="847"/>
    </row>
    <row customHeight="1" ht="9">
      <c r="A62" s="846"/>
      <c r="B62" s="900">
        <v>45</v>
      </c>
      <c r="C62" s="844"/>
      <c r="D62" s="968" t="s">
        <v>2165</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2166</v>
      </c>
      <c r="V62" s="844"/>
      <c r="W62" s="844"/>
      <c r="X62" s="844"/>
      <c r="Y62" s="1001"/>
      <c r="Z62" s="847"/>
      <c r="AA62" s="850"/>
      <c r="AB62" s="847"/>
      <c r="AC62" s="847"/>
      <c r="AD62" s="847"/>
    </row>
    <row customHeight="1" ht="18">
      <c r="A63" s="846"/>
      <c r="B63" s="900">
        <v>46</v>
      </c>
      <c r="C63" s="844"/>
      <c r="D63" s="968" t="s">
        <v>2167</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2168</v>
      </c>
      <c r="V63" s="844"/>
      <c r="W63" s="844"/>
      <c r="X63" s="844"/>
      <c r="Y63" s="1001"/>
      <c r="Z63" s="847"/>
      <c r="AA63" s="850"/>
      <c r="AB63" s="847"/>
      <c r="AC63" s="847"/>
      <c r="AD63" s="847"/>
    </row>
    <row customHeight="1" ht="18">
      <c r="A64" s="846"/>
      <c r="B64" s="900">
        <v>47</v>
      </c>
      <c r="C64" s="844"/>
      <c r="D64" s="968" t="s">
        <v>2169</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2170</v>
      </c>
      <c r="V64" s="844"/>
      <c r="W64" s="844"/>
      <c r="X64" s="844"/>
      <c r="Y64" s="1001"/>
      <c r="Z64" s="847"/>
      <c r="AA64" s="850" t="s">
        <v>2171</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2084</v>
      </c>
      <c r="Q65" s="958"/>
      <c r="R65" s="958"/>
      <c r="S65" s="958"/>
      <c r="T65" s="844"/>
      <c r="U65" s="844" t="s">
        <v>2172</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2088</v>
      </c>
      <c r="Q66" s="958"/>
      <c r="R66" s="958"/>
      <c r="S66" s="958"/>
      <c r="T66" s="844"/>
      <c r="U66" s="844" t="s">
        <v>2173</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2174</v>
      </c>
      <c r="Q67" s="958"/>
      <c r="R67" s="958"/>
      <c r="S67" s="958"/>
      <c r="T67" s="844"/>
      <c r="U67" s="844" t="s">
        <v>2175</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2176</v>
      </c>
      <c r="Q68" s="958"/>
      <c r="R68" s="958"/>
      <c r="S68" s="958"/>
      <c r="T68" s="844"/>
      <c r="U68" s="844" t="s">
        <v>2177</v>
      </c>
      <c r="V68" s="844"/>
      <c r="W68" s="844"/>
      <c r="X68" s="844"/>
      <c r="Y68" s="1001"/>
      <c r="Z68" s="847"/>
      <c r="AA68" s="850"/>
      <c r="AB68" s="847"/>
      <c r="AC68" s="847"/>
      <c r="AD68" s="847"/>
    </row>
    <row customHeight="1" ht="9">
      <c r="A69" s="846"/>
      <c r="B69" s="900">
        <v>52</v>
      </c>
      <c r="C69" s="844"/>
      <c r="D69" s="968" t="s">
        <v>2178</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2179</v>
      </c>
      <c r="V69" s="844"/>
      <c r="W69" s="844"/>
      <c r="X69" s="844"/>
      <c r="Y69" s="1001"/>
      <c r="Z69" s="847"/>
      <c r="AA69" s="850"/>
      <c r="AB69" s="847"/>
      <c r="AC69" s="847"/>
      <c r="AD69" s="847"/>
    </row>
    <row customHeight="1" ht="27">
      <c r="A70" s="846"/>
      <c r="B70" s="900">
        <v>53</v>
      </c>
      <c r="C70" s="844"/>
      <c r="D70" s="968"/>
      <c r="E70" s="844" t="s">
        <v>2163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2180</v>
      </c>
      <c r="W70" s="844"/>
      <c r="X70" s="844"/>
      <c r="Y70" s="1001"/>
      <c r="Z70" s="847"/>
      <c r="AA70" s="850"/>
      <c r="AB70" s="847"/>
      <c r="AC70" s="847"/>
      <c r="AD70" s="847"/>
    </row>
    <row customHeight="1" ht="36">
      <c r="A71" s="846"/>
      <c r="B71" s="900">
        <v>54</v>
      </c>
      <c r="C71" s="844"/>
      <c r="D71" s="968"/>
      <c r="E71" s="844" t="s">
        <v>2165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2181</v>
      </c>
      <c r="W71" s="844"/>
      <c r="X71" s="844"/>
      <c r="Y71" s="1001"/>
      <c r="Z71" s="847"/>
      <c r="AA71" s="850"/>
      <c r="AB71" s="847"/>
      <c r="AC71" s="847"/>
      <c r="AD71" s="847"/>
    </row>
    <row customHeight="1" ht="27">
      <c r="A72" s="846"/>
      <c r="B72" s="900">
        <v>55</v>
      </c>
      <c r="C72" s="844"/>
      <c r="D72" s="968"/>
      <c r="E72" s="844" t="s">
        <v>2167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2182</v>
      </c>
      <c r="W72" s="844"/>
      <c r="X72" s="844"/>
      <c r="Y72" s="1001"/>
      <c r="Z72" s="847"/>
      <c r="AA72" s="850"/>
      <c r="AB72" s="847"/>
      <c r="AC72" s="847"/>
      <c r="AD72" s="847"/>
    </row>
    <row customHeight="1" ht="36">
      <c r="A73" s="846"/>
      <c r="B73" s="900">
        <v>56</v>
      </c>
      <c r="C73" s="844"/>
      <c r="D73" s="968"/>
      <c r="E73" s="844" t="s">
        <v>2169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2183</v>
      </c>
      <c r="W73" s="844"/>
      <c r="X73" s="844"/>
      <c r="Y73" s="1001"/>
      <c r="Z73" s="847"/>
      <c r="AA73" s="850"/>
      <c r="AB73" s="847"/>
      <c r="AC73" s="847"/>
      <c r="AD73" s="847"/>
    </row>
    <row customHeight="1" ht="18">
      <c r="A74" s="846"/>
      <c r="B74" s="900">
        <v>57</v>
      </c>
      <c r="C74" s="844"/>
      <c r="D74" s="968"/>
      <c r="E74" s="844" t="s">
        <v>2178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2184</v>
      </c>
      <c r="W74" s="844"/>
      <c r="X74" s="844"/>
      <c r="Y74" s="1001"/>
      <c r="Z74" s="847"/>
      <c r="AA74" s="850"/>
      <c r="AB74" s="847"/>
      <c r="AC74" s="847"/>
      <c r="AD74" s="847"/>
    </row>
    <row customHeight="1" ht="18">
      <c r="A75" s="846"/>
      <c r="B75" s="900">
        <v>58</v>
      </c>
      <c r="C75" s="844"/>
      <c r="D75" s="968"/>
      <c r="E75" s="844"/>
      <c r="F75" s="844" t="s">
        <v>2163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2185</v>
      </c>
      <c r="X75" s="844"/>
      <c r="Y75" s="1001"/>
      <c r="Z75" s="847"/>
      <c r="AA75" s="850"/>
      <c r="AB75" s="847"/>
      <c r="AC75" s="847"/>
      <c r="AD75" s="847"/>
    </row>
    <row customHeight="1" ht="36">
      <c r="A76" s="846"/>
      <c r="B76" s="900">
        <v>59</v>
      </c>
      <c r="C76" s="844"/>
      <c r="D76" s="968"/>
      <c r="E76" s="844"/>
      <c r="F76" s="844" t="s">
        <v>2165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2186</v>
      </c>
      <c r="X76" s="844"/>
      <c r="Y76" s="1001"/>
      <c r="Z76" s="847"/>
      <c r="AA76" s="850"/>
      <c r="AB76" s="847"/>
      <c r="AC76" s="847"/>
      <c r="AD76" s="847"/>
    </row>
    <row customHeight="1" ht="18">
      <c r="A77" s="846"/>
      <c r="B77" s="900">
        <v>60</v>
      </c>
      <c r="C77" s="844"/>
      <c r="D77" s="968"/>
      <c r="E77" s="844"/>
      <c r="F77" s="844" t="s">
        <v>2167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2187</v>
      </c>
      <c r="X77" s="844"/>
      <c r="Y77" s="1001"/>
      <c r="Z77" s="847"/>
      <c r="AA77" s="850"/>
      <c r="AB77" s="847"/>
      <c r="AC77" s="847"/>
      <c r="AD77" s="847"/>
    </row>
    <row customHeight="1" ht="72">
      <c r="A78" s="846"/>
      <c r="B78" s="900">
        <v>61</v>
      </c>
      <c r="C78" s="844" t="s">
        <v>2163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636</v>
      </c>
      <c r="U78" s="844"/>
      <c r="V78" s="844"/>
      <c r="W78" s="844"/>
      <c r="X78" s="844"/>
      <c r="Y78" s="1001"/>
      <c r="Z78" s="847" t="s">
        <v>2188</v>
      </c>
      <c r="AA78" s="850"/>
      <c r="AB78" s="847"/>
      <c r="AC78" s="847"/>
      <c r="AD78" s="847"/>
    </row>
    <row customHeight="1" ht="36">
      <c r="A79" s="846"/>
      <c r="B79" s="900">
        <v>62</v>
      </c>
      <c r="C79" s="844" t="s">
        <v>2165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2189</v>
      </c>
      <c r="U79" s="844"/>
      <c r="V79" s="844"/>
      <c r="W79" s="844"/>
      <c r="X79" s="844"/>
      <c r="Y79" s="1001"/>
      <c r="Z79" s="847" t="s">
        <v>2190</v>
      </c>
      <c r="AA79" s="850"/>
      <c r="AB79" s="847"/>
      <c r="AC79" s="847"/>
      <c r="AD79" s="847"/>
    </row>
    <row customHeight="1" ht="45">
      <c r="A80" s="846"/>
      <c r="B80" s="900">
        <v>63</v>
      </c>
      <c r="C80" s="844" t="s">
        <v>2167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2191</v>
      </c>
      <c r="U80" s="844"/>
      <c r="V80" s="844"/>
      <c r="W80" s="844"/>
      <c r="X80" s="844"/>
      <c r="Y80" s="1001"/>
      <c r="Z80" s="847" t="s">
        <v>2192</v>
      </c>
      <c r="AA80" s="850"/>
      <c r="AB80" s="847"/>
      <c r="AC80" s="847"/>
      <c r="AD80" s="847"/>
    </row>
    <row customHeight="1" ht="36">
      <c r="A81" s="846"/>
      <c r="B81" s="900">
        <v>64</v>
      </c>
      <c r="C81" s="844" t="s">
        <v>2169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2075</v>
      </c>
      <c r="P81" s="958"/>
      <c r="Q81" s="958"/>
      <c r="R81" s="958"/>
      <c r="S81" s="958"/>
      <c r="T81" s="844" t="s">
        <v>2193</v>
      </c>
      <c r="U81" s="844"/>
      <c r="V81" s="844"/>
      <c r="W81" s="844"/>
      <c r="X81" s="844"/>
      <c r="Y81" s="1001"/>
      <c r="Z81" s="847" t="s">
        <v>2194</v>
      </c>
      <c r="AA81" s="850"/>
      <c r="AB81" s="847"/>
      <c r="AC81" s="847"/>
      <c r="AD81" s="847"/>
    </row>
    <row customHeight="1" ht="90">
      <c r="A82" s="846"/>
      <c r="B82" s="900">
        <v>65</v>
      </c>
      <c r="C82" s="844" t="s">
        <v>2178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2195</v>
      </c>
      <c r="U82" s="844"/>
      <c r="V82" s="844"/>
      <c r="W82" s="844"/>
      <c r="X82" s="844"/>
      <c r="Y82" s="1001"/>
      <c r="Z82" s="847" t="s">
        <v>2196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2084</v>
      </c>
      <c r="P83" s="958"/>
      <c r="Q83" s="958"/>
      <c r="R83" s="958"/>
      <c r="S83" s="958"/>
      <c r="T83" s="844" t="s">
        <v>2197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2198</v>
      </c>
      <c r="P84" s="958"/>
      <c r="Q84" s="958"/>
      <c r="R84" s="958"/>
      <c r="S84" s="958"/>
      <c r="T84" s="844" t="s">
        <v>2199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2088</v>
      </c>
      <c r="P85" s="958"/>
      <c r="Q85" s="958"/>
      <c r="R85" s="958"/>
      <c r="S85" s="958"/>
      <c r="T85" s="844" t="s">
        <v>2200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2201</v>
      </c>
      <c r="P86" s="958"/>
      <c r="Q86" s="958"/>
      <c r="R86" s="958"/>
      <c r="S86" s="958"/>
      <c r="T86" s="844" t="s">
        <v>2202</v>
      </c>
      <c r="U86" s="844"/>
      <c r="V86" s="844"/>
      <c r="W86" s="844"/>
      <c r="X86" s="844"/>
      <c r="Y86" s="1001"/>
      <c r="Z86" s="847"/>
      <c r="AA86" s="850"/>
      <c r="AB86" s="847"/>
      <c r="AC86" s="847"/>
      <c r="AD86" s="847"/>
    </row>
    <row customHeight="1" ht="36">
      <c r="A87" s="846"/>
      <c r="B87" s="900">
        <v>70</v>
      </c>
      <c r="C87" s="844" t="s">
        <v>2203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2204</v>
      </c>
      <c r="U87" s="844"/>
      <c r="V87" s="844"/>
      <c r="W87" s="844"/>
      <c r="X87" s="844"/>
      <c r="Y87" s="1001"/>
      <c r="Z87" s="847"/>
      <c r="AA87" s="850"/>
      <c r="AB87" s="847"/>
      <c r="AC87" s="847"/>
      <c r="AD87" s="847"/>
    </row>
    <row customHeight="1" ht="18">
      <c r="A88" s="846"/>
      <c r="B88" s="900">
        <v>71</v>
      </c>
      <c r="C88" s="844" t="s">
        <v>2205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668</v>
      </c>
      <c r="U88" s="844"/>
      <c r="V88" s="844"/>
      <c r="W88" s="844"/>
      <c r="X88" s="844"/>
      <c r="Y88" s="1001"/>
      <c r="Z88" s="847"/>
      <c r="AA88" s="850"/>
      <c r="AB88" s="847"/>
      <c r="AC88" s="847"/>
      <c r="AD88" s="847"/>
    </row>
    <row customHeight="1" ht="18">
      <c r="A89" s="846"/>
      <c r="B89" s="900">
        <v>72</v>
      </c>
      <c r="C89" s="844" t="s">
        <v>2206</v>
      </c>
      <c r="D89" s="968" t="s">
        <v>2203</v>
      </c>
      <c r="E89" s="844" t="s">
        <v>2203</v>
      </c>
      <c r="F89" s="844" t="s">
        <v>2169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676</v>
      </c>
      <c r="U89" s="844" t="s">
        <v>676</v>
      </c>
      <c r="V89" s="844" t="s">
        <v>676</v>
      </c>
      <c r="W89" s="844" t="s">
        <v>676</v>
      </c>
      <c r="X89" s="844"/>
      <c r="Y89" s="1001"/>
      <c r="Z89" s="847"/>
      <c r="AA89" s="850"/>
      <c r="AB89" s="847"/>
      <c r="AC89" s="847"/>
      <c r="AD89" s="847"/>
    </row>
    <row customHeight="1" ht="27">
      <c r="A90" s="846"/>
      <c r="B90" s="900">
        <v>73</v>
      </c>
      <c r="C90" s="844" t="s">
        <v>2207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678</v>
      </c>
      <c r="U90" s="844"/>
      <c r="V90" s="844"/>
      <c r="W90" s="844"/>
      <c r="X90" s="844"/>
      <c r="Y90" s="1001"/>
      <c r="Z90" s="847"/>
      <c r="AA90" s="850"/>
      <c r="AB90" s="847"/>
      <c r="AC90" s="847"/>
      <c r="AD90" s="847"/>
    </row>
    <row customHeight="1" ht="18">
      <c r="A91" s="846"/>
      <c r="B91" s="900">
        <v>74</v>
      </c>
      <c r="C91" s="844"/>
      <c r="D91" s="968" t="s">
        <v>2205</v>
      </c>
      <c r="E91" s="844" t="s">
        <v>2205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2208</v>
      </c>
      <c r="V91" s="844" t="s">
        <v>2208</v>
      </c>
      <c r="W91" s="844"/>
      <c r="X91" s="844"/>
      <c r="Y91" s="1001"/>
      <c r="Z91" s="847"/>
      <c r="AA91" s="850"/>
      <c r="AB91" s="847"/>
      <c r="AC91" s="847"/>
      <c r="AD91" s="847"/>
    </row>
    <row customHeight="1" ht="27">
      <c r="A92" s="846"/>
      <c r="B92" s="900">
        <v>75</v>
      </c>
      <c r="C92" s="844"/>
      <c r="D92" s="968" t="s">
        <v>2206</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2209</v>
      </c>
      <c r="V92" s="844"/>
      <c r="W92" s="844"/>
      <c r="X92" s="844"/>
      <c r="Y92" s="1001"/>
      <c r="Z92" s="847"/>
      <c r="AA92" s="850" t="s">
        <v>2210</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2116</v>
      </c>
      <c r="Q93" s="958"/>
      <c r="R93" s="958"/>
      <c r="S93" s="958"/>
      <c r="T93" s="844"/>
      <c r="U93" s="844" t="s">
        <v>2211</v>
      </c>
      <c r="V93" s="844"/>
      <c r="W93" s="844"/>
      <c r="X93" s="844"/>
      <c r="Y93" s="1001"/>
      <c r="Z93" s="847"/>
      <c r="AA93" s="850" t="s">
        <v>2212</v>
      </c>
      <c r="AB93" s="847"/>
      <c r="AC93" s="847"/>
      <c r="AD93" s="847"/>
    </row>
    <row customHeight="1" ht="45">
      <c r="A94" s="846"/>
      <c r="B94" s="900">
        <v>77</v>
      </c>
      <c r="C94" s="844"/>
      <c r="D94" s="968" t="s">
        <v>2207</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98</v>
      </c>
      <c r="Q94" s="958"/>
      <c r="R94" s="958"/>
      <c r="S94" s="958"/>
      <c r="T94" s="844"/>
      <c r="U94" s="844" t="s">
        <v>2213</v>
      </c>
      <c r="V94" s="844"/>
      <c r="W94" s="844"/>
      <c r="X94" s="844"/>
      <c r="Y94" s="1001"/>
      <c r="Z94" s="847"/>
      <c r="AA94" s="850" t="s">
        <v>2214</v>
      </c>
      <c r="AB94" s="847"/>
      <c r="AC94" s="847"/>
      <c r="AD94" s="847"/>
    </row>
    <row customHeight="1" ht="99">
      <c r="A95" s="846"/>
      <c r="B95" s="900">
        <v>78</v>
      </c>
      <c r="C95" s="844" t="s">
        <v>2215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98</v>
      </c>
      <c r="P95" s="958"/>
      <c r="Q95" s="958"/>
      <c r="R95" s="958"/>
      <c r="S95" s="958"/>
      <c r="T95" s="844" t="s">
        <v>2216</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1477</v>
      </c>
      <c r="P96" s="958"/>
      <c r="Q96" s="958"/>
      <c r="R96" s="958"/>
      <c r="S96" s="958"/>
      <c r="T96" s="844" t="s">
        <v>2217</v>
      </c>
      <c r="U96" s="844"/>
      <c r="V96" s="844"/>
      <c r="W96" s="844"/>
      <c r="X96" s="844"/>
      <c r="Y96" s="1001"/>
      <c r="Z96" s="847" t="s">
        <v>2218</v>
      </c>
      <c r="AA96" s="850"/>
      <c r="AB96" s="847"/>
      <c r="AC96" s="847"/>
      <c r="AD96" s="847"/>
    </row>
    <row customHeight="1" ht="63">
      <c r="A97" s="846"/>
      <c r="B97" s="900">
        <v>80</v>
      </c>
      <c r="C97" s="844" t="s">
        <v>2219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1489</v>
      </c>
      <c r="P97" s="958"/>
      <c r="Q97" s="958"/>
      <c r="R97" s="958"/>
      <c r="S97" s="958"/>
      <c r="T97" s="844" t="s">
        <v>2220</v>
      </c>
      <c r="U97" s="844"/>
      <c r="V97" s="844"/>
      <c r="W97" s="844"/>
      <c r="X97" s="844"/>
      <c r="Y97" s="1001"/>
      <c r="Z97" s="847" t="s">
        <v>2221</v>
      </c>
      <c r="AA97" s="850"/>
      <c r="AB97" s="847"/>
      <c r="AC97" s="847"/>
      <c r="AD97" s="847"/>
    </row>
    <row customHeight="1" ht="63">
      <c r="A98" s="846"/>
      <c r="B98" s="900">
        <v>81</v>
      </c>
      <c r="C98" s="844" t="s">
        <v>2222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1503</v>
      </c>
      <c r="P98" s="958"/>
      <c r="Q98" s="958"/>
      <c r="R98" s="958"/>
      <c r="S98" s="958"/>
      <c r="T98" s="844" t="s">
        <v>2223</v>
      </c>
      <c r="U98" s="844"/>
      <c r="V98" s="844"/>
      <c r="W98" s="844"/>
      <c r="X98" s="844"/>
      <c r="Y98" s="1001"/>
      <c r="Z98" s="847" t="s">
        <v>2221</v>
      </c>
      <c r="AA98" s="850"/>
      <c r="AB98" s="847"/>
      <c r="AC98" s="847"/>
      <c r="AD98" s="847"/>
    </row>
    <row customHeight="1" ht="90">
      <c r="A99" s="846"/>
      <c r="B99" s="900">
        <v>82</v>
      </c>
      <c r="C99" s="844" t="s">
        <v>2224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1515</v>
      </c>
      <c r="P99" s="958"/>
      <c r="Q99" s="958"/>
      <c r="R99" s="958"/>
      <c r="S99" s="958"/>
      <c r="T99" s="844" t="s">
        <v>2225</v>
      </c>
      <c r="U99" s="844"/>
      <c r="V99" s="844"/>
      <c r="W99" s="844"/>
      <c r="X99" s="844"/>
      <c r="Y99" s="1001"/>
      <c r="Z99" s="847" t="s">
        <v>633</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2226</v>
      </c>
      <c r="P100" s="958"/>
      <c r="Q100" s="958"/>
      <c r="R100" s="958"/>
      <c r="S100" s="958"/>
      <c r="T100" s="844" t="s">
        <v>2227</v>
      </c>
      <c r="U100" s="844"/>
      <c r="V100" s="844"/>
      <c r="W100" s="844"/>
      <c r="X100" s="844"/>
      <c r="Y100" s="1001"/>
      <c r="Z100" s="847" t="s">
        <v>633</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2228</v>
      </c>
      <c r="P101" s="958"/>
      <c r="Q101" s="958"/>
      <c r="R101" s="958"/>
      <c r="S101" s="958"/>
      <c r="T101" s="844" t="s">
        <v>2229</v>
      </c>
      <c r="U101" s="844"/>
      <c r="V101" s="844"/>
      <c r="W101" s="844"/>
      <c r="X101" s="844"/>
      <c r="Y101" s="1001"/>
      <c r="Z101" s="847" t="s">
        <v>633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1668</v>
      </c>
      <c r="B148" s="846"/>
      <c r="C148" s="844" t="s">
        <v>2230</v>
      </c>
      <c r="D148" s="844" t="s">
        <v>1571</v>
      </c>
      <c r="E148" s="844" t="s">
        <v>1670</v>
      </c>
      <c r="F148" s="844" t="s">
        <v>2231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CA932-1207-E5EF-CE04-0.4D0FB96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2234</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45777.66818287037</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549</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302</v>
      </c>
      <c r="M14" s="2128"/>
      <c r="N14" s="2128"/>
      <c r="O14" s="2128"/>
      <c r="P14" s="2128"/>
      <c r="Q14" s="2128"/>
      <c r="R14" s="2128"/>
      <c r="S14" s="2128"/>
      <c r="T14" s="2128"/>
      <c r="U14" s="2128"/>
      <c r="V14" s="2128"/>
      <c r="W14" s="2128"/>
      <c r="X14" s="2128" t="s">
        <v>303</v>
      </c>
      <c r="AD14" s="1156">
        <v>14</v>
      </c>
    </row>
    <row customHeight="1" ht="14.699999999999998">
      <c r="J15" s="377"/>
      <c r="K15" s="377"/>
      <c r="L15" s="2274" t="s">
        <v>87</v>
      </c>
      <c r="M15" s="2210" t="s">
        <v>428</v>
      </c>
      <c r="N15" s="302"/>
      <c r="O15" s="2275" t="s">
        <v>2235</v>
      </c>
      <c r="P15" s="2276"/>
      <c r="Q15" s="2276"/>
      <c r="R15" s="2276"/>
      <c r="S15" s="2276"/>
      <c r="T15" s="2276"/>
      <c r="U15" s="2277"/>
      <c r="V15" s="2278" t="s">
        <v>430</v>
      </c>
      <c r="W15" s="2281" t="s">
        <v>1146</v>
      </c>
      <c r="X15" s="2128"/>
      <c r="AD15" s="1156">
        <v>14</v>
      </c>
    </row>
    <row customHeight="1" ht="35.699999999999996">
      <c r="J16" s="377"/>
      <c r="K16" s="377"/>
      <c r="L16" s="2274"/>
      <c r="M16" s="2210"/>
      <c r="N16" s="1032"/>
      <c r="O16" s="2261" t="s">
        <v>433</v>
      </c>
      <c r="P16" s="2261" t="s">
        <v>434</v>
      </c>
      <c r="Q16" s="2263" t="s">
        <v>435</v>
      </c>
      <c r="R16" s="2264"/>
      <c r="S16" s="2263" t="s">
        <v>448</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398</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399</v>
      </c>
      <c r="N20" s="301"/>
      <c r="O20" s="2607" t="str">
        <f>INDEX(PT_DIFFERENTIATION_TER,MATCH(B19,PT_DIFFERENTIATION_TER_ID,0))</f>
        <v/>
      </c>
      <c r="P20" s="2607"/>
      <c r="Q20" s="2607"/>
      <c r="R20" s="2607"/>
      <c r="S20" s="2607"/>
      <c r="T20" s="2607"/>
      <c r="U20" s="2607"/>
      <c r="V20" s="2607"/>
      <c r="W20" s="2607"/>
      <c r="X20" s="1259" t="s">
        <v>400</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401</v>
      </c>
      <c r="N21" s="301"/>
      <c r="O21" s="2607" t="str">
        <f>INDEX(PT_DIFFERENTIATION_CS,MATCH(C19,PT_DIFFERENTIATION_CS_ID,0))</f>
        <v/>
      </c>
      <c r="P21" s="2607"/>
      <c r="Q21" s="2607"/>
      <c r="R21" s="2607"/>
      <c r="S21" s="2607"/>
      <c r="T21" s="2607"/>
      <c r="U21" s="2607"/>
      <c r="V21" s="2607"/>
      <c r="W21" s="2607"/>
      <c r="X21" s="1259" t="s">
        <v>402</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403</v>
      </c>
      <c r="N22" s="301"/>
      <c r="O22" s="2607" t="str">
        <f>INDEX(PT_DIFFERENTIATION_IST_TE,MATCH(D19,PT_DIFFERENTIATION_IST_TE_ID,0))</f>
        <v/>
      </c>
      <c r="P22" s="2607"/>
      <c r="Q22" s="2607"/>
      <c r="R22" s="2607"/>
      <c r="S22" s="2607"/>
      <c r="T22" s="2607"/>
      <c r="U22" s="2607"/>
      <c r="V22" s="2607"/>
      <c r="W22" s="2607"/>
      <c r="X22" s="1259" t="s">
        <v>404</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406</v>
      </c>
      <c r="N23" s="301"/>
      <c r="O23" s="2306"/>
      <c r="P23" s="2306"/>
      <c r="Q23" s="2306"/>
      <c r="R23" s="2306"/>
      <c r="S23" s="2306"/>
      <c r="T23" s="2306"/>
      <c r="U23" s="2306"/>
      <c r="V23" s="2306"/>
      <c r="W23" s="2306"/>
      <c r="X23" s="1259" t="s">
        <v>407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409</v>
      </c>
      <c r="N24" s="301"/>
      <c r="O24" s="2246"/>
      <c r="P24" s="2247"/>
      <c r="Q24" s="2247"/>
      <c r="R24" s="2247"/>
      <c r="S24" s="2247"/>
      <c r="T24" s="2247"/>
      <c r="U24" s="2247"/>
      <c r="V24" s="2247"/>
      <c r="W24" s="2248"/>
      <c r="X24" s="1259" t="s">
        <v>410</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412</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2237</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805</v>
      </c>
      <c r="M35" s="2286" t="s">
        <v>2238</v>
      </c>
      <c r="N35" s="2286"/>
      <c r="O35" s="2286"/>
      <c r="P35" s="2286"/>
      <c r="Q35" s="2286"/>
      <c r="R35" s="2286"/>
      <c r="S35" s="2286"/>
      <c r="T35" s="2286"/>
      <c r="U35" s="2286"/>
      <c r="V35" s="2286"/>
      <c r="W35" s="2286"/>
      <c r="X35" s="2286"/>
      <c r="AD35" s="1156">
        <v>27</v>
      </c>
    </row>
    <row customHeight="1" ht="109.19999999999999">
      <c r="H36" s="538"/>
      <c r="I36" s="1304"/>
      <c r="M36" s="2286" t="s">
        <v>2239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E0454-7AD9-F044-3368-0.0144B5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BE4F8-AEEC-AC24-F345-0.B2D730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697F3-0CF3-AEA4-22FE-0.17D71D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8C0AF-DBCF-B10F-4865-0.C41580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D015-EBD3-CA35-0D6F-0.F229BF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2632E-6F07-0D12-E6F5-0.99EE260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302</v>
      </c>
      <c r="E8" s="2206"/>
      <c r="F8" s="2206"/>
      <c r="G8" s="2209" t="s">
        <v>303</v>
      </c>
      <c r="J8" s="456">
        <v>11</v>
      </c>
    </row>
    <row customHeight="1" ht="11.549999999999999">
      <c r="A9" s="458"/>
      <c r="B9" s="503"/>
      <c r="C9" s="458"/>
      <c r="D9" s="473" t="s">
        <v>87</v>
      </c>
      <c r="E9" s="447" t="s">
        <v>304</v>
      </c>
      <c r="F9" s="447" t="s">
        <v>305</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306</v>
      </c>
      <c r="F11" s="1012" t="str">
        <f>IF(region_name="","",region_name)</f>
        <v>Ненецкий автономный округ</v>
      </c>
      <c r="G11" s="1013" t="s">
        <v>307</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308</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309</v>
      </c>
      <c r="E14" s="1011" t="s">
        <v>310</v>
      </c>
      <c r="F14" s="1012" t="str">
        <f>IF(inn="","",inn)</f>
        <v>2983013920</v>
      </c>
      <c r="G14" s="1013" t="s">
        <v>311</v>
      </c>
      <c r="H14" s="476"/>
      <c r="J14" s="456">
        <v>0</v>
      </c>
    </row>
    <row customHeight="1" ht="22.5" hidden="1">
      <c r="A15" s="458"/>
      <c r="B15" s="503"/>
      <c r="C15" s="458"/>
      <c r="D15" s="1010" t="s">
        <v>312</v>
      </c>
      <c r="E15" s="1011" t="s">
        <v>313</v>
      </c>
      <c r="F15" s="1012" t="str">
        <f>IF(kpp="","",kpp)</f>
        <v>298301001</v>
      </c>
      <c r="G15" s="1013" t="s">
        <v>314</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315</v>
      </c>
      <c r="B19" s="503"/>
      <c r="C19" s="2214"/>
      <c r="D19" s="446" t="str">
        <f>A19</f>
        <v>5.1</v>
      </c>
      <c r="E19" s="443" t="s">
        <v>316</v>
      </c>
      <c r="F19" s="444" t="s">
        <v>308</v>
      </c>
      <c r="G19" s="445" t="s">
        <v>317</v>
      </c>
      <c r="H19" s="476"/>
      <c r="I19" s="853"/>
      <c r="J19" s="456">
        <v>0</v>
      </c>
    </row>
    <row customHeight="1" ht="24" hidden="1">
      <c r="A20" s="2203"/>
      <c r="B20" s="503"/>
      <c r="C20" s="2214"/>
      <c r="D20" s="441" t="str">
        <f>D19&amp;".1"</f>
        <v>5.1.1</v>
      </c>
      <c r="E20" s="440" t="s">
        <v>318</v>
      </c>
      <c r="F20" s="882" t="s">
        <v>28</v>
      </c>
      <c r="G20" s="475"/>
      <c r="H20" s="476"/>
      <c r="I20" s="853"/>
      <c r="J20" s="456">
        <v>0</v>
      </c>
    </row>
    <row customHeight="1" ht="22.5" hidden="1">
      <c r="A21" s="2203"/>
      <c r="B21" s="503"/>
      <c r="C21" s="2214"/>
      <c r="D21" s="441" t="str">
        <f>D19&amp;".2"</f>
        <v>5.1.2</v>
      </c>
      <c r="E21" s="440" t="s">
        <v>319</v>
      </c>
      <c r="F21" s="1734" t="s">
        <v>28</v>
      </c>
      <c r="G21" s="445" t="s">
        <v>320</v>
      </c>
      <c r="H21" s="476"/>
      <c r="I21" s="853"/>
      <c r="J21" s="456">
        <v>0</v>
      </c>
    </row>
    <row customHeight="1" ht="22.5" hidden="1">
      <c r="A22" s="2203"/>
      <c r="B22" s="503"/>
      <c r="C22" s="2214"/>
      <c r="D22" s="441" t="str">
        <f>D19&amp;".3"</f>
        <v>5.1.3</v>
      </c>
      <c r="E22" s="440" t="s">
        <v>321</v>
      </c>
      <c r="F22" s="882" t="s">
        <v>28</v>
      </c>
      <c r="G22" s="475"/>
      <c r="H22" s="476"/>
      <c r="I22" s="853"/>
      <c r="J22" s="456">
        <v>0</v>
      </c>
    </row>
    <row customHeight="1" ht="22.5" hidden="1">
      <c r="A23" s="2203"/>
      <c r="B23" s="503"/>
      <c r="C23" s="2214"/>
      <c r="D23" s="441" t="str">
        <f>D19&amp;".4"</f>
        <v>5.1.4</v>
      </c>
      <c r="E23" s="440" t="s">
        <v>322</v>
      </c>
      <c r="F23" s="882" t="s">
        <v>28</v>
      </c>
      <c r="G23" s="445" t="s">
        <v>323</v>
      </c>
      <c r="H23" s="476"/>
      <c r="I23" s="853"/>
      <c r="J23" s="456">
        <v>0</v>
      </c>
    </row>
    <row customHeight="1" ht="22.5" hidden="1">
      <c r="A24" s="1979"/>
      <c r="B24" s="503"/>
      <c r="C24" s="493"/>
      <c r="D24" s="468"/>
      <c r="E24" s="1169" t="s">
        <v>324</v>
      </c>
      <c r="F24" s="469"/>
      <c r="G24" s="470"/>
      <c r="H24" s="476"/>
      <c r="I24" s="853"/>
      <c r="J24" s="456">
        <v>0</v>
      </c>
    </row>
    <row s="502" customFormat="1" customHeight="1" ht="24.75" hidden="1">
      <c r="A25" s="458"/>
      <c r="B25" s="503"/>
      <c r="C25" s="503"/>
      <c r="D25" s="1007" t="s">
        <v>89</v>
      </c>
      <c r="E25" s="1009" t="s">
        <v>325</v>
      </c>
      <c r="F25" s="1014" t="s">
        <v>308</v>
      </c>
      <c r="G25" s="1009"/>
      <c r="J25" s="502">
        <v>0</v>
      </c>
    </row>
    <row s="502" customFormat="1" customHeight="1" ht="11.25" hidden="1">
      <c r="A26" s="458"/>
      <c r="B26" s="503"/>
      <c r="C26" s="503"/>
      <c r="D26" s="1007" t="s">
        <v>326</v>
      </c>
      <c r="E26" s="1008" t="s">
        <v>327</v>
      </c>
      <c r="F26" s="1014" t="s">
        <v>308</v>
      </c>
      <c r="G26" s="1009"/>
      <c r="J26" s="502">
        <v>0</v>
      </c>
    </row>
    <row s="502" customFormat="1" customHeight="1" ht="11.25" hidden="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334</v>
      </c>
      <c r="E30" s="1008" t="s">
        <v>335</v>
      </c>
      <c r="F30" s="1016"/>
      <c r="G30" s="1009"/>
      <c r="J30" s="502">
        <v>0</v>
      </c>
    </row>
    <row s="502" customFormat="1" customHeight="1" ht="11.25" hidden="1">
      <c r="A31" s="458"/>
      <c r="B31" s="503"/>
      <c r="C31" s="503"/>
      <c r="D31" s="1007" t="s">
        <v>336</v>
      </c>
      <c r="E31" s="1008" t="s">
        <v>337</v>
      </c>
      <c r="F31" s="1016"/>
      <c r="G31" s="1009"/>
      <c r="J31" s="502">
        <v>0</v>
      </c>
    </row>
    <row s="502" customFormat="1" customHeight="1" ht="11.25" hidden="1">
      <c r="A32" s="458"/>
      <c r="B32" s="503"/>
      <c r="C32" s="503"/>
      <c r="D32" s="1007" t="s">
        <v>338</v>
      </c>
      <c r="E32" s="1008" t="s">
        <v>339</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308</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340</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340</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341</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342</v>
      </c>
      <c r="H44" s="476"/>
      <c r="J44" s="456">
        <v>22</v>
      </c>
    </row>
    <row customHeight="1" ht="23.25">
      <c r="A45" s="458"/>
      <c r="B45" s="503"/>
      <c r="C45" s="458"/>
      <c r="D45" s="441">
        <f>D44+1</f>
        <v>11</v>
      </c>
      <c r="E45" s="439" t="s">
        <v>343</v>
      </c>
      <c r="F45" s="444" t="s">
        <v>308</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344</v>
      </c>
      <c r="H46" s="476"/>
      <c r="J46" s="456">
        <v>23</v>
      </c>
    </row>
    <row customHeight="1" ht="24">
      <c r="A47" s="2203"/>
      <c r="B47" s="503"/>
      <c r="C47" s="493"/>
      <c r="D47" s="441" t="str">
        <f>D45&amp;".2"</f>
        <v>11.2</v>
      </c>
      <c r="E47" s="443" t="s">
        <v>345</v>
      </c>
      <c r="F47" s="491"/>
      <c r="G47" s="438" t="s">
        <v>346</v>
      </c>
      <c r="H47" s="476"/>
      <c r="J47" s="456">
        <v>23</v>
      </c>
    </row>
    <row customHeight="1" ht="24">
      <c r="A48" s="2203"/>
      <c r="B48" s="503"/>
      <c r="C48" s="493"/>
      <c r="D48" s="441" t="str">
        <f>D45&amp;".3"</f>
        <v>11.3</v>
      </c>
      <c r="E48" s="443" t="s">
        <v>347</v>
      </c>
      <c r="F48" s="491"/>
      <c r="G48" s="438" t="s">
        <v>348</v>
      </c>
      <c r="H48" s="476"/>
      <c r="J48" s="456">
        <v>23</v>
      </c>
    </row>
    <row customHeight="1" ht="24">
      <c r="A49" s="2203"/>
      <c r="B49" s="503"/>
      <c r="C49" s="493"/>
      <c r="D49" s="441" t="str">
        <f>IF(TEMPLATE_SPHERE="TKO",D45&amp;".0",D45&amp;".4")</f>
        <v>11.4</v>
      </c>
      <c r="E49" s="437" t="s">
        <v>349</v>
      </c>
      <c r="F49" s="1686"/>
      <c r="G49" s="1763" t="s">
        <v>350</v>
      </c>
      <c r="H49" s="476"/>
      <c r="J49" s="456">
        <v>23</v>
      </c>
    </row>
    <row customHeight="1" ht="24">
      <c r="A50" s="458"/>
      <c r="B50" s="503"/>
      <c r="C50" s="458"/>
      <c r="D50" s="468"/>
      <c r="E50" s="416" t="s">
        <v>351</v>
      </c>
      <c r="F50" s="469"/>
      <c r="G50" s="1763" t="s">
        <v>352</v>
      </c>
      <c r="H50" s="477"/>
      <c r="J50" s="456">
        <v>23</v>
      </c>
    </row>
    <row customHeight="1" ht="24">
      <c r="A51" s="859"/>
      <c r="B51" s="503"/>
      <c r="C51" s="493"/>
      <c r="D51" s="441">
        <f>D45+1</f>
        <v>12</v>
      </c>
      <c r="E51" s="529" t="s">
        <v>353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D349-C319-F996-B3C7-0.B1C684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2AF6A-8D6B-7ED5-BD7C-0.B2C231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53188-747A-6DA7-98CC-0.6EEC36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87E95-0212-F967-51FB-0.20C3363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2240</v>
      </c>
      <c r="B1" s="2617" t="s">
        <v>2241</v>
      </c>
      <c r="C1" s="2618" t="s">
        <v>2242</v>
      </c>
      <c r="D1" s="2619"/>
      <c r="E1" s="837" t="s">
        <v>2243</v>
      </c>
    </row>
    <row customHeight="1" ht="11.25">
      <c r="A2" s="2620"/>
      <c r="B2" s="766" t="s">
        <v>26</v>
      </c>
      <c r="C2" s="754"/>
      <c r="D2" s="765"/>
      <c r="E2" s="837"/>
    </row>
    <row customHeight="1" ht="11.25">
      <c r="A3" s="2621"/>
      <c r="B3" s="2622" t="s">
        <v>33</v>
      </c>
      <c r="C3" s="754"/>
      <c r="D3" s="765"/>
      <c r="E3" s="837"/>
    </row>
    <row customHeight="1" ht="11.25">
      <c r="A4" s="2623"/>
      <c r="B4" s="767" t="s">
        <v>1668</v>
      </c>
      <c r="C4" s="754"/>
      <c r="D4" s="765"/>
      <c r="E4" s="837"/>
    </row>
    <row customHeight="1" ht="11.25">
      <c r="A5" s="2624"/>
      <c r="B5" s="767" t="s">
        <v>1662</v>
      </c>
      <c r="C5" s="2625" t="s">
        <v>2007</v>
      </c>
      <c r="D5" s="2626" t="s">
        <v>2244</v>
      </c>
      <c r="E5" s="837"/>
    </row>
    <row s="1851" customFormat="1" customHeight="1" ht="11.25">
      <c r="A6" s="2627"/>
      <c r="B6" s="767" t="s">
        <v>1672</v>
      </c>
      <c r="C6" s="754"/>
      <c r="D6" s="765"/>
      <c r="E6" s="837"/>
    </row>
    <row customHeight="1" ht="11.25">
      <c r="A7" s="2628"/>
      <c r="B7" s="767" t="s">
        <v>1679</v>
      </c>
      <c r="C7" s="754"/>
      <c r="D7" s="765"/>
      <c r="E7" s="837"/>
    </row>
    <row customHeight="1" ht="11.25">
      <c r="A8" s="757"/>
      <c r="B8" s="767" t="s">
        <v>1675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FEC51-5145-E9A8-B818-0.D7568E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D740E-9C85-8E56-80AC-0.7B1B9B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3467E-319E-C29E-851C-0.6CEC183D}"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2245</v>
      </c>
      <c r="B1" s="69" t="s">
        <v>2246</v>
      </c>
      <c r="C1" s="69" t="s">
        <v>2247</v>
      </c>
      <c r="D1" s="69" t="s">
        <v>2248</v>
      </c>
      <c r="E1" s="69" t="s">
        <v>2249</v>
      </c>
      <c r="F1" s="69" t="s">
        <v>2250</v>
      </c>
      <c r="G1" s="69" t="s">
        <v>2251</v>
      </c>
      <c r="H1" s="69" t="s">
        <v>2252</v>
      </c>
      <c r="I1" s="69" t="s">
        <v>2253</v>
      </c>
    </row>
    <row customHeight="1" ht="11.25">
      <c r="A2" s="1851" t="s">
        <v>2254</v>
      </c>
      <c r="B2" s="1851" t="s">
        <v>16</v>
      </c>
      <c r="C2" s="1851" t="s">
        <v>2255</v>
      </c>
      <c r="D2" s="1851" t="s">
        <v>2256</v>
      </c>
      <c r="E2" s="1851" t="s">
        <v>2257</v>
      </c>
      <c r="F2" s="1851" t="s">
        <v>2258</v>
      </c>
      <c r="G2" s="1851" t="s">
        <v>28</v>
      </c>
      <c r="H2" s="1851" t="s">
        <v>28</v>
      </c>
      <c r="I2" s="1851" t="s">
        <v>809</v>
      </c>
    </row>
    <row customHeight="1" ht="11.25">
      <c r="A3" s="1851" t="s">
        <v>2254</v>
      </c>
      <c r="B3" s="1851" t="s">
        <v>16</v>
      </c>
      <c r="C3" s="1851" t="s">
        <v>2259</v>
      </c>
      <c r="D3" s="1851" t="s">
        <v>2260</v>
      </c>
      <c r="E3" s="1851" t="s">
        <v>2261</v>
      </c>
      <c r="F3" s="1851" t="s">
        <v>51</v>
      </c>
      <c r="G3" s="1851" t="s">
        <v>28</v>
      </c>
      <c r="H3" s="1851" t="s">
        <v>28</v>
      </c>
      <c r="I3" s="1851" t="s">
        <v>809</v>
      </c>
    </row>
    <row customHeight="1" ht="11.25">
      <c r="A4" s="1851" t="s">
        <v>2254</v>
      </c>
      <c r="B4" s="1851" t="s">
        <v>16</v>
      </c>
      <c r="C4" s="1851" t="s">
        <v>2262</v>
      </c>
      <c r="D4" s="1851" t="s">
        <v>2263</v>
      </c>
      <c r="E4" s="1851" t="s">
        <v>2264</v>
      </c>
      <c r="F4" s="1851" t="s">
        <v>51</v>
      </c>
      <c r="G4" s="1851" t="s">
        <v>28</v>
      </c>
      <c r="H4" s="1851" t="s">
        <v>28</v>
      </c>
      <c r="I4" s="1851" t="s">
        <v>809</v>
      </c>
    </row>
    <row customHeight="1" ht="11.25">
      <c r="A5" s="1851" t="s">
        <v>2254</v>
      </c>
      <c r="B5" s="1851" t="s">
        <v>16</v>
      </c>
      <c r="C5" s="1851" t="s">
        <v>13</v>
      </c>
      <c r="D5" s="1851" t="s">
        <v>46</v>
      </c>
      <c r="E5" s="1851" t="s">
        <v>49</v>
      </c>
      <c r="F5" s="1851" t="s">
        <v>51</v>
      </c>
      <c r="G5" s="1851" t="s">
        <v>28</v>
      </c>
      <c r="H5" s="1851" t="s">
        <v>28</v>
      </c>
      <c r="I5" s="1851" t="s">
        <v>809</v>
      </c>
    </row>
    <row customHeight="1" ht="11.25">
      <c r="A6" s="1851" t="s">
        <v>2254</v>
      </c>
      <c r="B6" s="1851" t="s">
        <v>16</v>
      </c>
      <c r="C6" s="1851" t="s">
        <v>2265</v>
      </c>
      <c r="D6" s="1851" t="s">
        <v>2266</v>
      </c>
      <c r="E6" s="1851" t="s">
        <v>2267</v>
      </c>
      <c r="F6" s="1851" t="s">
        <v>51</v>
      </c>
      <c r="G6" s="1851" t="s">
        <v>28</v>
      </c>
      <c r="H6" s="1851" t="s">
        <v>28</v>
      </c>
      <c r="I6" s="1851" t="s">
        <v>809</v>
      </c>
    </row>
    <row customHeight="1" ht="11.25">
      <c r="A7" s="1851" t="s">
        <v>2254</v>
      </c>
      <c r="B7" s="1851" t="s">
        <v>16</v>
      </c>
      <c r="C7" s="1851" t="s">
        <v>2268</v>
      </c>
      <c r="D7" s="1851" t="s">
        <v>2269</v>
      </c>
      <c r="E7" s="1851" t="s">
        <v>2270</v>
      </c>
      <c r="F7" s="1851" t="s">
        <v>51</v>
      </c>
      <c r="G7" s="1851" t="s">
        <v>28</v>
      </c>
      <c r="H7" s="1851" t="s">
        <v>28</v>
      </c>
      <c r="I7" s="1851" t="s">
        <v>809</v>
      </c>
    </row>
    <row customHeight="1" ht="11.25">
      <c r="A8" s="1851" t="s">
        <v>2254</v>
      </c>
      <c r="B8" s="1851" t="s">
        <v>16</v>
      </c>
      <c r="C8" s="1851" t="s">
        <v>2271</v>
      </c>
      <c r="D8" s="1851" t="s">
        <v>2272</v>
      </c>
      <c r="E8" s="1851" t="s">
        <v>2273</v>
      </c>
      <c r="F8" s="1851" t="s">
        <v>51</v>
      </c>
      <c r="G8" s="1851" t="s">
        <v>28</v>
      </c>
      <c r="H8" s="1851" t="s">
        <v>28</v>
      </c>
      <c r="I8" s="1851" t="s">
        <v>809</v>
      </c>
    </row>
    <row customHeight="1" ht="11.25">
      <c r="A9" s="1851" t="s">
        <v>2254</v>
      </c>
      <c r="B9" s="1851" t="s">
        <v>16</v>
      </c>
      <c r="C9" s="1851" t="s">
        <v>2274</v>
      </c>
      <c r="D9" s="1851" t="s">
        <v>2275</v>
      </c>
      <c r="E9" s="1851" t="s">
        <v>2276</v>
      </c>
      <c r="F9" s="1851" t="s">
        <v>51</v>
      </c>
      <c r="G9" s="1851" t="s">
        <v>2277</v>
      </c>
      <c r="H9" s="1851" t="s">
        <v>28</v>
      </c>
      <c r="I9" s="1851" t="s">
        <v>809</v>
      </c>
    </row>
    <row customHeight="1" ht="11.25">
      <c r="A10" s="1851" t="s">
        <v>2254</v>
      </c>
      <c r="B10" s="1851" t="s">
        <v>16</v>
      </c>
      <c r="C10" s="1851" t="s">
        <v>2278</v>
      </c>
      <c r="D10" s="1851" t="s">
        <v>2279</v>
      </c>
      <c r="E10" s="1851" t="s">
        <v>2280</v>
      </c>
      <c r="F10" s="1851" t="s">
        <v>2281</v>
      </c>
      <c r="G10" s="1851" t="s">
        <v>28</v>
      </c>
      <c r="H10" s="1851" t="s">
        <v>28</v>
      </c>
      <c r="I10" s="1851" t="s">
        <v>809</v>
      </c>
    </row>
    <row customHeight="1" ht="11.25">
      <c r="A11" s="1851" t="s">
        <v>2254</v>
      </c>
      <c r="B11" s="1851" t="s">
        <v>16</v>
      </c>
      <c r="C11" s="1851" t="s">
        <v>2282</v>
      </c>
      <c r="D11" s="1851" t="s">
        <v>2283</v>
      </c>
      <c r="E11" s="1851" t="s">
        <v>2284</v>
      </c>
      <c r="F11" s="1851" t="s">
        <v>2285</v>
      </c>
      <c r="G11" s="1851" t="s">
        <v>28</v>
      </c>
      <c r="H11" s="1851" t="s">
        <v>28</v>
      </c>
      <c r="I11" s="1851" t="s">
        <v>809</v>
      </c>
    </row>
    <row customHeight="1" ht="11.25">
      <c r="A12" s="1851" t="s">
        <v>2254</v>
      </c>
      <c r="B12" s="1851" t="s">
        <v>16</v>
      </c>
      <c r="C12" s="1851" t="s">
        <v>2286</v>
      </c>
      <c r="D12" s="1851" t="s">
        <v>2287</v>
      </c>
      <c r="E12" s="1851" t="s">
        <v>2288</v>
      </c>
      <c r="F12" s="1851" t="s">
        <v>51</v>
      </c>
      <c r="G12" s="1851" t="s">
        <v>28</v>
      </c>
      <c r="H12" s="1851" t="s">
        <v>28</v>
      </c>
      <c r="I12" s="1851" t="s">
        <v>809</v>
      </c>
    </row>
    <row customHeight="1" ht="11.25">
      <c r="A13" s="1851" t="s">
        <v>2254</v>
      </c>
      <c r="B13" s="1851" t="s">
        <v>16</v>
      </c>
      <c r="C13" s="1851" t="s">
        <v>2289</v>
      </c>
      <c r="D13" s="1851" t="s">
        <v>2290</v>
      </c>
      <c r="E13" s="1851" t="s">
        <v>2257</v>
      </c>
      <c r="F13" s="1851" t="s">
        <v>2291</v>
      </c>
      <c r="G13" s="1851" t="s">
        <v>2292</v>
      </c>
      <c r="H13" s="1851" t="s">
        <v>28</v>
      </c>
      <c r="I13" s="1851" t="s">
        <v>809</v>
      </c>
    </row>
    <row customHeight="1" ht="11.25">
      <c r="A14" s="1851" t="s">
        <v>2254</v>
      </c>
      <c r="B14" s="1851" t="s">
        <v>16</v>
      </c>
      <c r="C14" s="1851" t="s">
        <v>28</v>
      </c>
      <c r="D14" s="1851" t="s">
        <v>2293</v>
      </c>
      <c r="E14" s="1851" t="s">
        <v>2294</v>
      </c>
      <c r="F14" s="1851" t="s">
        <v>51</v>
      </c>
      <c r="G14" s="1851" t="s">
        <v>28</v>
      </c>
      <c r="H14" s="1851" t="s">
        <v>28</v>
      </c>
      <c r="I14" s="1851" t="s">
        <v>809</v>
      </c>
    </row>
    <row customHeight="1" ht="11.25">
      <c r="A15" s="1851" t="s">
        <v>2254</v>
      </c>
      <c r="B15" s="1851" t="s">
        <v>16</v>
      </c>
      <c r="C15" s="1851" t="s">
        <v>2295</v>
      </c>
      <c r="D15" s="1851" t="s">
        <v>2296</v>
      </c>
      <c r="E15" s="1851" t="s">
        <v>2297</v>
      </c>
      <c r="F15" s="1851" t="s">
        <v>2298</v>
      </c>
      <c r="G15" s="1851" t="s">
        <v>28</v>
      </c>
      <c r="H15" s="1851" t="s">
        <v>28</v>
      </c>
      <c r="I15" s="1851" t="s">
        <v>809</v>
      </c>
    </row>
    <row customHeight="1" ht="11.25">
      <c r="A16" s="1851" t="s">
        <v>2254</v>
      </c>
      <c r="B16" s="1851" t="s">
        <v>16</v>
      </c>
      <c r="C16" s="1851" t="s">
        <v>2299</v>
      </c>
      <c r="D16" s="1851" t="s">
        <v>2300</v>
      </c>
      <c r="E16" s="1851" t="s">
        <v>2297</v>
      </c>
      <c r="F16" s="1851" t="s">
        <v>2301</v>
      </c>
      <c r="G16" s="1851" t="s">
        <v>2302</v>
      </c>
      <c r="H16" s="1851" t="s">
        <v>28</v>
      </c>
      <c r="I16" s="1851" t="s">
        <v>809</v>
      </c>
    </row>
    <row customHeight="1" ht="11.25">
      <c r="A17" s="1851" t="s">
        <v>2254</v>
      </c>
      <c r="B17" s="1851" t="s">
        <v>16</v>
      </c>
      <c r="C17" s="1851" t="s">
        <v>2255</v>
      </c>
      <c r="D17" s="1851" t="s">
        <v>2256</v>
      </c>
      <c r="E17" s="1851" t="s">
        <v>2257</v>
      </c>
      <c r="F17" s="1851" t="s">
        <v>2258</v>
      </c>
      <c r="G17" s="1851" t="s">
        <v>28</v>
      </c>
      <c r="H17" s="1851" t="s">
        <v>28</v>
      </c>
      <c r="I17" s="1851" t="s">
        <v>895</v>
      </c>
    </row>
    <row customHeight="1" ht="11.25">
      <c r="A18" s="1851" t="s">
        <v>2254</v>
      </c>
      <c r="B18" s="1851" t="s">
        <v>16</v>
      </c>
      <c r="C18" s="1851" t="s">
        <v>2259</v>
      </c>
      <c r="D18" s="1851" t="s">
        <v>2260</v>
      </c>
      <c r="E18" s="1851" t="s">
        <v>2261</v>
      </c>
      <c r="F18" s="1851" t="s">
        <v>51</v>
      </c>
      <c r="G18" s="1851" t="s">
        <v>28</v>
      </c>
      <c r="H18" s="1851" t="s">
        <v>28</v>
      </c>
      <c r="I18" s="1851" t="s">
        <v>895</v>
      </c>
    </row>
    <row customHeight="1" ht="11.25">
      <c r="A19" s="1851" t="s">
        <v>2254</v>
      </c>
      <c r="B19" s="1851" t="s">
        <v>16</v>
      </c>
      <c r="C19" s="1851" t="s">
        <v>2262</v>
      </c>
      <c r="D19" s="1851" t="s">
        <v>2263</v>
      </c>
      <c r="E19" s="1851" t="s">
        <v>2264</v>
      </c>
      <c r="F19" s="1851" t="s">
        <v>51</v>
      </c>
      <c r="G19" s="1851" t="s">
        <v>28</v>
      </c>
      <c r="H19" s="1851" t="s">
        <v>28</v>
      </c>
      <c r="I19" s="1851" t="s">
        <v>895</v>
      </c>
    </row>
    <row customHeight="1" ht="11.25">
      <c r="A20" s="1851" t="s">
        <v>2254</v>
      </c>
      <c r="B20" s="1851" t="s">
        <v>16</v>
      </c>
      <c r="C20" s="1851" t="s">
        <v>13</v>
      </c>
      <c r="D20" s="1851" t="s">
        <v>46</v>
      </c>
      <c r="E20" s="1851" t="s">
        <v>49</v>
      </c>
      <c r="F20" s="1851" t="s">
        <v>51</v>
      </c>
      <c r="G20" s="1851" t="s">
        <v>28</v>
      </c>
      <c r="H20" s="1851" t="s">
        <v>28</v>
      </c>
      <c r="I20" s="1851" t="s">
        <v>895</v>
      </c>
    </row>
    <row customHeight="1" ht="11.25">
      <c r="A21" s="1851" t="s">
        <v>2254</v>
      </c>
      <c r="B21" s="1851" t="s">
        <v>16</v>
      </c>
      <c r="C21" s="1851" t="s">
        <v>2265</v>
      </c>
      <c r="D21" s="1851" t="s">
        <v>2266</v>
      </c>
      <c r="E21" s="1851" t="s">
        <v>2267</v>
      </c>
      <c r="F21" s="1851" t="s">
        <v>51</v>
      </c>
      <c r="G21" s="1851" t="s">
        <v>28</v>
      </c>
      <c r="H21" s="1851" t="s">
        <v>28</v>
      </c>
      <c r="I21" s="1851" t="s">
        <v>895</v>
      </c>
    </row>
    <row customHeight="1" ht="11.25">
      <c r="A22" s="1851" t="s">
        <v>2254</v>
      </c>
      <c r="B22" s="1851" t="s">
        <v>16</v>
      </c>
      <c r="C22" s="1851" t="s">
        <v>2271</v>
      </c>
      <c r="D22" s="1851" t="s">
        <v>2272</v>
      </c>
      <c r="E22" s="1851" t="s">
        <v>2273</v>
      </c>
      <c r="F22" s="1851" t="s">
        <v>51</v>
      </c>
      <c r="G22" s="1851" t="s">
        <v>28</v>
      </c>
      <c r="H22" s="1851" t="s">
        <v>28</v>
      </c>
      <c r="I22" s="1851" t="s">
        <v>895</v>
      </c>
    </row>
    <row customHeight="1" ht="11.25">
      <c r="A23" s="1851" t="s">
        <v>2254</v>
      </c>
      <c r="B23" s="1851" t="s">
        <v>16</v>
      </c>
      <c r="C23" s="1851" t="s">
        <v>2274</v>
      </c>
      <c r="D23" s="1851" t="s">
        <v>2275</v>
      </c>
      <c r="E23" s="1851" t="s">
        <v>2276</v>
      </c>
      <c r="F23" s="1851" t="s">
        <v>51</v>
      </c>
      <c r="G23" s="1851" t="s">
        <v>2277</v>
      </c>
      <c r="H23" s="1851" t="s">
        <v>28</v>
      </c>
      <c r="I23" s="1851" t="s">
        <v>895</v>
      </c>
    </row>
    <row customHeight="1" ht="11.25">
      <c r="A24" s="1851" t="s">
        <v>2254</v>
      </c>
      <c r="B24" s="1851" t="s">
        <v>16</v>
      </c>
      <c r="C24" s="1851" t="s">
        <v>2278</v>
      </c>
      <c r="D24" s="1851" t="s">
        <v>2279</v>
      </c>
      <c r="E24" s="1851" t="s">
        <v>2280</v>
      </c>
      <c r="F24" s="1851" t="s">
        <v>2281</v>
      </c>
      <c r="G24" s="1851" t="s">
        <v>28</v>
      </c>
      <c r="H24" s="1851" t="s">
        <v>28</v>
      </c>
      <c r="I24" s="1851" t="s">
        <v>895</v>
      </c>
    </row>
    <row customHeight="1" ht="11.25">
      <c r="A25" s="1851" t="s">
        <v>2254</v>
      </c>
      <c r="B25" s="1851" t="s">
        <v>16</v>
      </c>
      <c r="C25" s="1851" t="s">
        <v>2289</v>
      </c>
      <c r="D25" s="1851" t="s">
        <v>2290</v>
      </c>
      <c r="E25" s="1851" t="s">
        <v>2257</v>
      </c>
      <c r="F25" s="1851" t="s">
        <v>2291</v>
      </c>
      <c r="G25" s="1851" t="s">
        <v>2292</v>
      </c>
      <c r="H25" s="1851" t="s">
        <v>28</v>
      </c>
      <c r="I25" s="1851" t="s">
        <v>895</v>
      </c>
    </row>
    <row customHeight="1" ht="11.25">
      <c r="A26" s="1851" t="s">
        <v>2254</v>
      </c>
      <c r="B26" s="1851" t="s">
        <v>16</v>
      </c>
      <c r="C26" s="1851" t="s">
        <v>28</v>
      </c>
      <c r="D26" s="1851" t="s">
        <v>2293</v>
      </c>
      <c r="E26" s="1851" t="s">
        <v>2294</v>
      </c>
      <c r="F26" s="1851" t="s">
        <v>51</v>
      </c>
      <c r="G26" s="1851" t="s">
        <v>28</v>
      </c>
      <c r="H26" s="1851" t="s">
        <v>28</v>
      </c>
      <c r="I26" s="1851" t="s">
        <v>895</v>
      </c>
    </row>
    <row customHeight="1" ht="11.25">
      <c r="A27" s="1851" t="s">
        <v>2254</v>
      </c>
      <c r="B27" s="1851" t="s">
        <v>16</v>
      </c>
      <c r="C27" s="1851" t="s">
        <v>2299</v>
      </c>
      <c r="D27" s="1851" t="s">
        <v>2300</v>
      </c>
      <c r="E27" s="1851" t="s">
        <v>2297</v>
      </c>
      <c r="F27" s="1851" t="s">
        <v>2301</v>
      </c>
      <c r="G27" s="1851" t="s">
        <v>2302</v>
      </c>
      <c r="H27" s="1851" t="s">
        <v>28</v>
      </c>
      <c r="I27" s="1851" t="s">
        <v>895</v>
      </c>
    </row>
    <row customHeight="1" ht="11.25">
      <c r="A28" s="1851" t="s">
        <v>2254</v>
      </c>
      <c r="B28" s="1851" t="s">
        <v>16</v>
      </c>
      <c r="C28" s="1851" t="s">
        <v>2255</v>
      </c>
      <c r="D28" s="1851" t="s">
        <v>2256</v>
      </c>
      <c r="E28" s="1851" t="s">
        <v>2257</v>
      </c>
      <c r="F28" s="1851" t="s">
        <v>2258</v>
      </c>
      <c r="G28" s="1851" t="s">
        <v>28</v>
      </c>
      <c r="H28" s="1851" t="s">
        <v>28</v>
      </c>
      <c r="I28" s="1851" t="s">
        <v>855</v>
      </c>
    </row>
    <row customHeight="1" ht="11.25">
      <c r="A29" s="1851" t="s">
        <v>2254</v>
      </c>
      <c r="B29" s="1851" t="s">
        <v>16</v>
      </c>
      <c r="C29" s="1851" t="s">
        <v>2262</v>
      </c>
      <c r="D29" s="1851" t="s">
        <v>2263</v>
      </c>
      <c r="E29" s="1851" t="s">
        <v>2264</v>
      </c>
      <c r="F29" s="1851" t="s">
        <v>51</v>
      </c>
      <c r="G29" s="1851" t="s">
        <v>28</v>
      </c>
      <c r="H29" s="1851" t="s">
        <v>28</v>
      </c>
      <c r="I29" s="1851" t="s">
        <v>855</v>
      </c>
    </row>
    <row customHeight="1" ht="11.25">
      <c r="A30" s="1851" t="s">
        <v>2254</v>
      </c>
      <c r="B30" s="1851" t="s">
        <v>16</v>
      </c>
      <c r="C30" s="1851" t="s">
        <v>13</v>
      </c>
      <c r="D30" s="1851" t="s">
        <v>46</v>
      </c>
      <c r="E30" s="1851" t="s">
        <v>49</v>
      </c>
      <c r="F30" s="1851" t="s">
        <v>51</v>
      </c>
      <c r="G30" s="1851" t="s">
        <v>28</v>
      </c>
      <c r="H30" s="1851" t="s">
        <v>28</v>
      </c>
      <c r="I30" s="1851" t="s">
        <v>855</v>
      </c>
    </row>
    <row customHeight="1" ht="11.25">
      <c r="A31" s="1851" t="s">
        <v>2254</v>
      </c>
      <c r="B31" s="1851" t="s">
        <v>16</v>
      </c>
      <c r="C31" s="1851" t="s">
        <v>2303</v>
      </c>
      <c r="D31" s="1851" t="s">
        <v>2304</v>
      </c>
      <c r="E31" s="1851" t="s">
        <v>2305</v>
      </c>
      <c r="F31" s="1851" t="s">
        <v>51</v>
      </c>
      <c r="G31" s="1851" t="s">
        <v>28</v>
      </c>
      <c r="H31" s="1851" t="s">
        <v>28</v>
      </c>
      <c r="I31" s="1851" t="s">
        <v>855</v>
      </c>
    </row>
    <row customHeight="1" ht="11.25">
      <c r="A32" s="1851" t="s">
        <v>2254</v>
      </c>
      <c r="B32" s="1851" t="s">
        <v>16</v>
      </c>
      <c r="C32" s="1851" t="s">
        <v>2306</v>
      </c>
      <c r="D32" s="1851" t="s">
        <v>2307</v>
      </c>
      <c r="E32" s="1851" t="s">
        <v>2308</v>
      </c>
      <c r="F32" s="1851" t="s">
        <v>51</v>
      </c>
      <c r="G32" s="1851" t="s">
        <v>2309</v>
      </c>
      <c r="H32" s="1851" t="s">
        <v>28</v>
      </c>
      <c r="I32" s="1851" t="s">
        <v>855</v>
      </c>
    </row>
    <row customHeight="1" ht="11.25">
      <c r="A33" s="1851" t="s">
        <v>2254</v>
      </c>
      <c r="B33" s="1851" t="s">
        <v>16</v>
      </c>
      <c r="C33" s="1851" t="s">
        <v>2310</v>
      </c>
      <c r="D33" s="1851" t="s">
        <v>2311</v>
      </c>
      <c r="E33" s="1851" t="s">
        <v>2312</v>
      </c>
      <c r="F33" s="1851" t="s">
        <v>51</v>
      </c>
      <c r="G33" s="1851" t="s">
        <v>28</v>
      </c>
      <c r="H33" s="1851" t="s">
        <v>28</v>
      </c>
      <c r="I33" s="1851" t="s">
        <v>855</v>
      </c>
    </row>
    <row customHeight="1" ht="11.25">
      <c r="A34" s="1851" t="s">
        <v>2254</v>
      </c>
      <c r="B34" s="1851" t="s">
        <v>16</v>
      </c>
      <c r="C34" s="1851" t="s">
        <v>2313</v>
      </c>
      <c r="D34" s="1851" t="s">
        <v>2314</v>
      </c>
      <c r="E34" s="1851" t="s">
        <v>2315</v>
      </c>
      <c r="F34" s="1851" t="s">
        <v>51</v>
      </c>
      <c r="G34" s="1851" t="s">
        <v>2316</v>
      </c>
      <c r="H34" s="1851" t="s">
        <v>28</v>
      </c>
      <c r="I34" s="1851" t="s">
        <v>855</v>
      </c>
    </row>
    <row customHeight="1" ht="11.25">
      <c r="A35" s="1851" t="s">
        <v>2254</v>
      </c>
      <c r="B35" s="1851" t="s">
        <v>16</v>
      </c>
      <c r="C35" s="1851" t="s">
        <v>2265</v>
      </c>
      <c r="D35" s="1851" t="s">
        <v>2266</v>
      </c>
      <c r="E35" s="1851" t="s">
        <v>2267</v>
      </c>
      <c r="F35" s="1851" t="s">
        <v>51</v>
      </c>
      <c r="G35" s="1851" t="s">
        <v>28</v>
      </c>
      <c r="H35" s="1851" t="s">
        <v>28</v>
      </c>
      <c r="I35" s="1851" t="s">
        <v>855</v>
      </c>
    </row>
    <row customHeight="1" ht="11.25">
      <c r="A36" s="1851" t="s">
        <v>2254</v>
      </c>
      <c r="B36" s="1851" t="s">
        <v>16</v>
      </c>
      <c r="C36" s="1851" t="s">
        <v>2268</v>
      </c>
      <c r="D36" s="1851" t="s">
        <v>2269</v>
      </c>
      <c r="E36" s="1851" t="s">
        <v>2270</v>
      </c>
      <c r="F36" s="1851" t="s">
        <v>51</v>
      </c>
      <c r="G36" s="1851" t="s">
        <v>28</v>
      </c>
      <c r="H36" s="1851" t="s">
        <v>28</v>
      </c>
      <c r="I36" s="1851" t="s">
        <v>855</v>
      </c>
    </row>
    <row customHeight="1" ht="11.25">
      <c r="A37" s="1851" t="s">
        <v>2254</v>
      </c>
      <c r="B37" s="1851" t="s">
        <v>16</v>
      </c>
      <c r="C37" s="1851" t="s">
        <v>2271</v>
      </c>
      <c r="D37" s="1851" t="s">
        <v>2272</v>
      </c>
      <c r="E37" s="1851" t="s">
        <v>2273</v>
      </c>
      <c r="F37" s="1851" t="s">
        <v>51</v>
      </c>
      <c r="G37" s="1851" t="s">
        <v>28</v>
      </c>
      <c r="H37" s="1851" t="s">
        <v>28</v>
      </c>
      <c r="I37" s="1851" t="s">
        <v>855</v>
      </c>
    </row>
    <row customHeight="1" ht="11.25">
      <c r="A38" s="1851" t="s">
        <v>2254</v>
      </c>
      <c r="B38" s="1851" t="s">
        <v>16</v>
      </c>
      <c r="C38" s="1851" t="s">
        <v>2278</v>
      </c>
      <c r="D38" s="1851" t="s">
        <v>2279</v>
      </c>
      <c r="E38" s="1851" t="s">
        <v>2280</v>
      </c>
      <c r="F38" s="1851" t="s">
        <v>2281</v>
      </c>
      <c r="G38" s="1851" t="s">
        <v>28</v>
      </c>
      <c r="H38" s="1851" t="s">
        <v>28</v>
      </c>
      <c r="I38" s="1851" t="s">
        <v>855</v>
      </c>
    </row>
    <row customHeight="1" ht="11.25">
      <c r="A39" s="1851" t="s">
        <v>2254</v>
      </c>
      <c r="B39" s="1851" t="s">
        <v>16</v>
      </c>
      <c r="C39" s="1851" t="s">
        <v>2286</v>
      </c>
      <c r="D39" s="1851" t="s">
        <v>2287</v>
      </c>
      <c r="E39" s="1851" t="s">
        <v>2288</v>
      </c>
      <c r="F39" s="1851" t="s">
        <v>51</v>
      </c>
      <c r="G39" s="1851" t="s">
        <v>28</v>
      </c>
      <c r="H39" s="1851" t="s">
        <v>28</v>
      </c>
      <c r="I39" s="1851" t="s">
        <v>855</v>
      </c>
    </row>
    <row customHeight="1" ht="11.25">
      <c r="A40" s="1851" t="s">
        <v>2254</v>
      </c>
      <c r="B40" s="1851" t="s">
        <v>16</v>
      </c>
      <c r="C40" s="1851" t="s">
        <v>2289</v>
      </c>
      <c r="D40" s="1851" t="s">
        <v>2290</v>
      </c>
      <c r="E40" s="1851" t="s">
        <v>2257</v>
      </c>
      <c r="F40" s="1851" t="s">
        <v>2291</v>
      </c>
      <c r="G40" s="1851" t="s">
        <v>2292</v>
      </c>
      <c r="H40" s="1851" t="s">
        <v>28</v>
      </c>
      <c r="I40" s="1851" t="s">
        <v>855</v>
      </c>
    </row>
    <row customHeight="1" ht="11.25">
      <c r="A41" s="1851" t="s">
        <v>2254</v>
      </c>
      <c r="B41" s="1851" t="s">
        <v>16</v>
      </c>
      <c r="C41" s="1851" t="s">
        <v>28</v>
      </c>
      <c r="D41" s="1851" t="s">
        <v>2293</v>
      </c>
      <c r="E41" s="1851" t="s">
        <v>2294</v>
      </c>
      <c r="F41" s="1851" t="s">
        <v>51</v>
      </c>
      <c r="G41" s="1851" t="s">
        <v>28</v>
      </c>
      <c r="H41" s="1851" t="s">
        <v>28</v>
      </c>
      <c r="I41" s="1851" t="s">
        <v>855</v>
      </c>
    </row>
    <row customHeight="1" ht="11.25">
      <c r="A42" s="1851" t="s">
        <v>2254</v>
      </c>
      <c r="B42" s="1851" t="s">
        <v>16</v>
      </c>
      <c r="C42" s="1851" t="s">
        <v>2295</v>
      </c>
      <c r="D42" s="1851" t="s">
        <v>2296</v>
      </c>
      <c r="E42" s="1851" t="s">
        <v>2297</v>
      </c>
      <c r="F42" s="1851" t="s">
        <v>2298</v>
      </c>
      <c r="G42" s="1851" t="s">
        <v>28</v>
      </c>
      <c r="H42" s="1851" t="s">
        <v>28</v>
      </c>
      <c r="I42" s="1851" t="s">
        <v>855</v>
      </c>
    </row>
    <row customHeight="1" ht="11.25">
      <c r="A43" s="1851" t="s">
        <v>2254</v>
      </c>
      <c r="B43" s="1851" t="s">
        <v>16</v>
      </c>
      <c r="C43" s="1851" t="s">
        <v>2299</v>
      </c>
      <c r="D43" s="1851" t="s">
        <v>2300</v>
      </c>
      <c r="E43" s="1851" t="s">
        <v>2297</v>
      </c>
      <c r="F43" s="1851" t="s">
        <v>2301</v>
      </c>
      <c r="G43" s="1851" t="s">
        <v>2302</v>
      </c>
      <c r="H43" s="1851" t="s">
        <v>28</v>
      </c>
      <c r="I43" s="1851" t="s">
        <v>855</v>
      </c>
    </row>
    <row customHeight="1" ht="11.25">
      <c r="A44" s="1851" t="s">
        <v>2254</v>
      </c>
      <c r="B44" s="1851" t="s">
        <v>16</v>
      </c>
      <c r="C44" s="1851" t="s">
        <v>2255</v>
      </c>
      <c r="D44" s="1851" t="s">
        <v>2256</v>
      </c>
      <c r="E44" s="1851" t="s">
        <v>2257</v>
      </c>
      <c r="F44" s="1851" t="s">
        <v>2258</v>
      </c>
      <c r="G44" s="1851" t="s">
        <v>28</v>
      </c>
      <c r="H44" s="1851" t="s">
        <v>28</v>
      </c>
      <c r="I44" s="1851" t="s">
        <v>908</v>
      </c>
    </row>
    <row customHeight="1" ht="11.25">
      <c r="A45" s="1851" t="s">
        <v>2254</v>
      </c>
      <c r="B45" s="1851" t="s">
        <v>16</v>
      </c>
      <c r="C45" s="1851" t="s">
        <v>2313</v>
      </c>
      <c r="D45" s="1851" t="s">
        <v>2314</v>
      </c>
      <c r="E45" s="1851" t="s">
        <v>2315</v>
      </c>
      <c r="F45" s="1851" t="s">
        <v>51</v>
      </c>
      <c r="G45" s="1851" t="s">
        <v>2316</v>
      </c>
      <c r="H45" s="1851" t="s">
        <v>28</v>
      </c>
      <c r="I45" s="1851" t="s">
        <v>908</v>
      </c>
    </row>
    <row customHeight="1" ht="11.25">
      <c r="A46" s="1851" t="s">
        <v>2254</v>
      </c>
      <c r="B46" s="1851" t="s">
        <v>16</v>
      </c>
      <c r="C46" s="1851" t="s">
        <v>2265</v>
      </c>
      <c r="D46" s="1851" t="s">
        <v>2266</v>
      </c>
      <c r="E46" s="1851" t="s">
        <v>2267</v>
      </c>
      <c r="F46" s="1851" t="s">
        <v>51</v>
      </c>
      <c r="G46" s="1851" t="s">
        <v>28</v>
      </c>
      <c r="H46" s="1851" t="s">
        <v>28</v>
      </c>
      <c r="I46" s="1851" t="s">
        <v>908</v>
      </c>
    </row>
    <row customHeight="1" ht="11.25">
      <c r="A47" s="1851" t="s">
        <v>2254</v>
      </c>
      <c r="B47" s="1851" t="s">
        <v>16</v>
      </c>
      <c r="C47" s="1851" t="s">
        <v>2271</v>
      </c>
      <c r="D47" s="1851" t="s">
        <v>2272</v>
      </c>
      <c r="E47" s="1851" t="s">
        <v>2273</v>
      </c>
      <c r="F47" s="1851" t="s">
        <v>51</v>
      </c>
      <c r="G47" s="1851" t="s">
        <v>28</v>
      </c>
      <c r="H47" s="1851" t="s">
        <v>28</v>
      </c>
      <c r="I47" s="1851" t="s">
        <v>908</v>
      </c>
    </row>
    <row customHeight="1" ht="11.25">
      <c r="A48" s="1851" t="s">
        <v>2254</v>
      </c>
      <c r="B48" s="1851" t="s">
        <v>16</v>
      </c>
      <c r="C48" s="1851" t="s">
        <v>2278</v>
      </c>
      <c r="D48" s="1851" t="s">
        <v>2279</v>
      </c>
      <c r="E48" s="1851" t="s">
        <v>2280</v>
      </c>
      <c r="F48" s="1851" t="s">
        <v>2281</v>
      </c>
      <c r="G48" s="1851" t="s">
        <v>28</v>
      </c>
      <c r="H48" s="1851" t="s">
        <v>28</v>
      </c>
      <c r="I48" s="1851" t="s">
        <v>908</v>
      </c>
    </row>
    <row customHeight="1" ht="11.25">
      <c r="A49" s="1851" t="s">
        <v>2254</v>
      </c>
      <c r="B49" s="1851" t="s">
        <v>16</v>
      </c>
      <c r="C49" s="1851" t="s">
        <v>2289</v>
      </c>
      <c r="D49" s="1851" t="s">
        <v>2290</v>
      </c>
      <c r="E49" s="1851" t="s">
        <v>2257</v>
      </c>
      <c r="F49" s="1851" t="s">
        <v>2291</v>
      </c>
      <c r="G49" s="1851" t="s">
        <v>2292</v>
      </c>
      <c r="H49" s="1851" t="s">
        <v>28</v>
      </c>
      <c r="I49" s="1851" t="s">
        <v>908</v>
      </c>
    </row>
    <row customHeight="1" ht="11.25">
      <c r="A50" s="1851" t="s">
        <v>2254</v>
      </c>
      <c r="B50" s="1851" t="s">
        <v>16</v>
      </c>
      <c r="C50" s="1851" t="s">
        <v>28</v>
      </c>
      <c r="D50" s="1851" t="s">
        <v>2293</v>
      </c>
      <c r="E50" s="1851" t="s">
        <v>2294</v>
      </c>
      <c r="F50" s="1851" t="s">
        <v>51</v>
      </c>
      <c r="G50" s="1851" t="s">
        <v>28</v>
      </c>
      <c r="H50" s="1851" t="s">
        <v>28</v>
      </c>
      <c r="I50" s="1851" t="s">
        <v>908</v>
      </c>
    </row>
    <row customHeight="1" ht="11.25">
      <c r="A51" s="1851" t="s">
        <v>2254</v>
      </c>
      <c r="B51" s="1851" t="s">
        <v>16</v>
      </c>
      <c r="C51" s="1851" t="s">
        <v>2317</v>
      </c>
      <c r="D51" s="1851" t="s">
        <v>2318</v>
      </c>
      <c r="E51" s="1851" t="s">
        <v>2319</v>
      </c>
      <c r="F51" s="1851" t="s">
        <v>2320</v>
      </c>
      <c r="G51" s="1851" t="s">
        <v>28</v>
      </c>
      <c r="H51" s="1851" t="s">
        <v>28</v>
      </c>
      <c r="I51" s="1851" t="s">
        <v>1626</v>
      </c>
    </row>
    <row customHeight="1" ht="11.25">
      <c r="A52" s="1851" t="s">
        <v>2254</v>
      </c>
      <c r="B52" s="1851" t="s">
        <v>16</v>
      </c>
      <c r="C52" s="1851" t="s">
        <v>2321</v>
      </c>
      <c r="D52" s="1851" t="s">
        <v>2322</v>
      </c>
      <c r="E52" s="1851" t="s">
        <v>2323</v>
      </c>
      <c r="F52" s="1851" t="s">
        <v>577</v>
      </c>
      <c r="G52" s="1851" t="s">
        <v>2324</v>
      </c>
      <c r="H52" s="1851" t="s">
        <v>28</v>
      </c>
      <c r="I52" s="1851" t="s">
        <v>1626</v>
      </c>
    </row>
    <row customHeight="1" ht="11.25">
      <c r="A53" s="1851" t="s">
        <v>2254</v>
      </c>
      <c r="B53" s="1851" t="s">
        <v>16</v>
      </c>
      <c r="C53" s="1851" t="s">
        <v>2265</v>
      </c>
      <c r="D53" s="1851" t="s">
        <v>2266</v>
      </c>
      <c r="E53" s="1851" t="s">
        <v>2267</v>
      </c>
      <c r="F53" s="1851" t="s">
        <v>51</v>
      </c>
      <c r="G53" s="1851" t="s">
        <v>28</v>
      </c>
      <c r="H53" s="1851" t="s">
        <v>28</v>
      </c>
      <c r="I53" s="1851" t="s">
        <v>1626</v>
      </c>
    </row>
    <row customHeight="1" ht="11.25">
      <c r="A54" s="1851" t="s">
        <v>2254</v>
      </c>
      <c r="B54" s="1851" t="s">
        <v>16</v>
      </c>
      <c r="C54" s="1851" t="s">
        <v>2325</v>
      </c>
      <c r="D54" s="1851" t="s">
        <v>2326</v>
      </c>
      <c r="E54" s="1851" t="s">
        <v>2327</v>
      </c>
      <c r="F54" s="1851" t="s">
        <v>51</v>
      </c>
      <c r="G54" s="1851" t="s">
        <v>2328</v>
      </c>
      <c r="H54" s="1851" t="s">
        <v>28</v>
      </c>
      <c r="I54" s="1851" t="s">
        <v>1626</v>
      </c>
    </row>
    <row customHeight="1" ht="11.25">
      <c r="A55" s="1851" t="s">
        <v>2254</v>
      </c>
      <c r="B55" s="1851" t="s">
        <v>16</v>
      </c>
      <c r="C55" s="1851" t="s">
        <v>2329</v>
      </c>
      <c r="D55" s="1851" t="s">
        <v>2330</v>
      </c>
      <c r="E55" s="1851" t="s">
        <v>2331</v>
      </c>
      <c r="F55" s="1851" t="s">
        <v>51</v>
      </c>
      <c r="G55" s="1851" t="s">
        <v>28</v>
      </c>
      <c r="H55" s="1851" t="s">
        <v>28</v>
      </c>
      <c r="I55" s="1851" t="s">
        <v>1626</v>
      </c>
    </row>
    <row customHeight="1" ht="11.25">
      <c r="A56" s="1851" t="s">
        <v>2254</v>
      </c>
      <c r="B56" s="1851" t="s">
        <v>16</v>
      </c>
      <c r="C56" s="1851" t="s">
        <v>28</v>
      </c>
      <c r="D56" s="1851" t="s">
        <v>2293</v>
      </c>
      <c r="E56" s="1851" t="s">
        <v>2294</v>
      </c>
      <c r="F56" s="1851" t="s">
        <v>51</v>
      </c>
      <c r="G56" s="1851" t="s">
        <v>28</v>
      </c>
      <c r="H56" s="1851" t="s">
        <v>28</v>
      </c>
      <c r="I56" s="1851"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75B27-A7A5-12CA-5FFE-0.4EC225A9}"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2332</v>
      </c>
      <c r="B1" s="65" t="s">
        <v>2333</v>
      </c>
      <c r="C1" s="65" t="s">
        <v>2334</v>
      </c>
      <c r="D1" s="65" t="s">
        <v>2335</v>
      </c>
      <c r="E1" s="61" t="s">
        <v>2336</v>
      </c>
      <c r="F1" s="61" t="s">
        <v>2337</v>
      </c>
      <c r="G1" s="61" t="s">
        <v>2338</v>
      </c>
    </row>
    <row customHeight="1" ht="11.25">
      <c r="A2" s="374" t="s">
        <v>16</v>
      </c>
      <c r="B2" s="0" t="s">
        <v>99</v>
      </c>
      <c r="C2" s="0" t="s">
        <v>2339</v>
      </c>
      <c r="D2" s="0" t="s">
        <v>99</v>
      </c>
      <c r="E2" s="0" t="s">
        <v>2339</v>
      </c>
      <c r="F2" s="0" t="s">
        <v>2340</v>
      </c>
      <c r="G2" s="0" t="s">
        <v>109</v>
      </c>
    </row>
    <row customHeight="1" ht="11.25">
      <c r="A3" s="374" t="s">
        <v>16</v>
      </c>
      <c r="B3" s="0" t="s">
        <v>99</v>
      </c>
      <c r="C3" s="0" t="s">
        <v>2339</v>
      </c>
      <c r="D3" s="0" t="s">
        <v>2341</v>
      </c>
      <c r="E3" s="0" t="s">
        <v>2342</v>
      </c>
      <c r="F3" s="0" t="s">
        <v>2343</v>
      </c>
      <c r="G3" s="0" t="s">
        <v>110</v>
      </c>
    </row>
    <row customHeight="1" ht="11.25">
      <c r="A4" s="374" t="s">
        <v>16</v>
      </c>
      <c r="B4" s="0" t="s">
        <v>99</v>
      </c>
      <c r="C4" s="0" t="s">
        <v>2339</v>
      </c>
      <c r="D4" s="0" t="s">
        <v>2344</v>
      </c>
      <c r="E4" s="0" t="s">
        <v>2345</v>
      </c>
      <c r="F4" s="0" t="s">
        <v>2343</v>
      </c>
      <c r="G4" s="0" t="s">
        <v>89</v>
      </c>
    </row>
    <row customHeight="1" ht="11.25">
      <c r="A5" s="374" t="s">
        <v>16</v>
      </c>
      <c r="B5" s="0" t="s">
        <v>99</v>
      </c>
      <c r="C5" s="0" t="s">
        <v>2339</v>
      </c>
      <c r="D5" s="0" t="s">
        <v>2346</v>
      </c>
      <c r="E5" s="0" t="s">
        <v>2347</v>
      </c>
      <c r="F5" s="0" t="s">
        <v>2343</v>
      </c>
      <c r="G5" s="0" t="s">
        <v>90</v>
      </c>
    </row>
    <row customHeight="1" ht="11.25">
      <c r="A6" s="374" t="s">
        <v>16</v>
      </c>
      <c r="B6" s="0" t="s">
        <v>99</v>
      </c>
      <c r="C6" s="0" t="s">
        <v>2339</v>
      </c>
      <c r="D6" s="0" t="s">
        <v>2348</v>
      </c>
      <c r="E6" s="0" t="s">
        <v>2349</v>
      </c>
      <c r="F6" s="0" t="s">
        <v>2343</v>
      </c>
      <c r="G6" s="0" t="s">
        <v>111</v>
      </c>
    </row>
    <row customHeight="1" ht="11.25">
      <c r="A7" s="374" t="s">
        <v>16</v>
      </c>
      <c r="B7" s="0" t="s">
        <v>99</v>
      </c>
      <c r="C7" s="0" t="s">
        <v>2339</v>
      </c>
      <c r="D7" s="0" t="s">
        <v>2350</v>
      </c>
      <c r="E7" s="0" t="s">
        <v>2351</v>
      </c>
      <c r="F7" s="0" t="s">
        <v>2343</v>
      </c>
      <c r="G7" s="0" t="s">
        <v>91</v>
      </c>
    </row>
    <row customHeight="1" ht="11.25">
      <c r="A8" s="374" t="s">
        <v>16</v>
      </c>
      <c r="B8" s="0" t="s">
        <v>99</v>
      </c>
      <c r="C8" s="0" t="s">
        <v>2339</v>
      </c>
      <c r="D8" s="0" t="s">
        <v>2352</v>
      </c>
      <c r="E8" s="0" t="s">
        <v>2353</v>
      </c>
      <c r="F8" s="0" t="s">
        <v>2343</v>
      </c>
      <c r="G8" s="0" t="s">
        <v>92</v>
      </c>
    </row>
    <row customHeight="1" ht="11.25">
      <c r="A9" s="374" t="s">
        <v>16</v>
      </c>
      <c r="B9" s="0" t="s">
        <v>99</v>
      </c>
      <c r="C9" s="0" t="s">
        <v>2339</v>
      </c>
      <c r="D9" s="0" t="s">
        <v>2354</v>
      </c>
      <c r="E9" s="0" t="s">
        <v>2355</v>
      </c>
      <c r="F9" s="0" t="s">
        <v>2343</v>
      </c>
      <c r="G9" s="0" t="s">
        <v>112</v>
      </c>
    </row>
    <row customHeight="1" ht="11.25">
      <c r="A10" s="374" t="s">
        <v>16</v>
      </c>
      <c r="B10" s="0" t="s">
        <v>99</v>
      </c>
      <c r="C10" s="0" t="s">
        <v>2339</v>
      </c>
      <c r="D10" s="0" t="s">
        <v>2356</v>
      </c>
      <c r="E10" s="0" t="s">
        <v>2357</v>
      </c>
      <c r="F10" s="0" t="s">
        <v>2358</v>
      </c>
      <c r="G10" s="0" t="s">
        <v>148</v>
      </c>
    </row>
    <row customHeight="1" ht="11.25">
      <c r="A11" s="374" t="s">
        <v>16</v>
      </c>
      <c r="B11" s="0" t="s">
        <v>99</v>
      </c>
      <c r="C11" s="0" t="s">
        <v>2339</v>
      </c>
      <c r="D11" s="0" t="s">
        <v>2359</v>
      </c>
      <c r="E11" s="0" t="s">
        <v>2360</v>
      </c>
      <c r="F11" s="0" t="s">
        <v>2343</v>
      </c>
      <c r="G11" s="0" t="s">
        <v>149</v>
      </c>
    </row>
    <row customHeight="1" ht="11.25">
      <c r="A12" s="374" t="s">
        <v>16</v>
      </c>
      <c r="B12" s="0" t="s">
        <v>99</v>
      </c>
      <c r="C12" s="0" t="s">
        <v>2339</v>
      </c>
      <c r="D12" s="0" t="s">
        <v>2361</v>
      </c>
      <c r="E12" s="0" t="s">
        <v>2362</v>
      </c>
      <c r="F12" s="0" t="s">
        <v>2343</v>
      </c>
      <c r="G12" s="0" t="s">
        <v>150</v>
      </c>
    </row>
    <row customHeight="1" ht="11.25">
      <c r="A13" s="374" t="s">
        <v>16</v>
      </c>
      <c r="B13" s="0" t="s">
        <v>99</v>
      </c>
      <c r="C13" s="0" t="s">
        <v>2339</v>
      </c>
      <c r="D13" s="0" t="s">
        <v>2363</v>
      </c>
      <c r="E13" s="0" t="s">
        <v>2364</v>
      </c>
      <c r="F13" s="0" t="s">
        <v>2343</v>
      </c>
      <c r="G13" s="0" t="s">
        <v>151</v>
      </c>
    </row>
    <row customHeight="1" ht="11.25">
      <c r="A14" s="374" t="s">
        <v>16</v>
      </c>
      <c r="B14" s="0" t="s">
        <v>99</v>
      </c>
      <c r="C14" s="0" t="s">
        <v>2339</v>
      </c>
      <c r="D14" s="0" t="s">
        <v>2365</v>
      </c>
      <c r="E14" s="0" t="s">
        <v>2366</v>
      </c>
      <c r="F14" s="0" t="s">
        <v>2343</v>
      </c>
      <c r="G14" s="0" t="s">
        <v>152</v>
      </c>
    </row>
    <row customHeight="1" ht="11.25">
      <c r="A15" s="374" t="s">
        <v>16</v>
      </c>
      <c r="B15" s="0" t="s">
        <v>99</v>
      </c>
      <c r="C15" s="0" t="s">
        <v>2339</v>
      </c>
      <c r="D15" s="0" t="s">
        <v>2367</v>
      </c>
      <c r="E15" s="0" t="s">
        <v>2368</v>
      </c>
      <c r="F15" s="0" t="s">
        <v>2343</v>
      </c>
      <c r="G15" s="0" t="s">
        <v>153</v>
      </c>
    </row>
    <row customHeight="1" ht="11.25">
      <c r="A16" s="374" t="s">
        <v>16</v>
      </c>
      <c r="B16" s="0" t="s">
        <v>99</v>
      </c>
      <c r="C16" s="0" t="s">
        <v>2339</v>
      </c>
      <c r="D16" s="0" t="s">
        <v>100</v>
      </c>
      <c r="E16" s="0" t="s">
        <v>101</v>
      </c>
      <c r="F16" s="0" t="s">
        <v>2369</v>
      </c>
      <c r="G16" s="0" t="s">
        <v>98</v>
      </c>
    </row>
    <row customHeight="1" ht="11.25">
      <c r="A17" s="374" t="s">
        <v>16</v>
      </c>
      <c r="B17" s="0" t="s">
        <v>99</v>
      </c>
      <c r="C17" s="0" t="s">
        <v>2339</v>
      </c>
      <c r="D17" s="0" t="s">
        <v>2370</v>
      </c>
      <c r="E17" s="0" t="s">
        <v>2371</v>
      </c>
      <c r="F17" s="0" t="s">
        <v>2343</v>
      </c>
      <c r="G17" s="0" t="s">
        <v>1477</v>
      </c>
    </row>
    <row customHeight="1" ht="11.25">
      <c r="A18" s="374" t="s">
        <v>16</v>
      </c>
      <c r="B18" s="0" t="s">
        <v>99</v>
      </c>
      <c r="C18" s="0" t="s">
        <v>2339</v>
      </c>
      <c r="D18" s="0" t="s">
        <v>2372</v>
      </c>
      <c r="E18" s="0" t="s">
        <v>2373</v>
      </c>
      <c r="F18" s="0" t="s">
        <v>2343</v>
      </c>
      <c r="G18" s="0" t="s">
        <v>1489</v>
      </c>
    </row>
    <row customHeight="1" ht="11.25">
      <c r="A19" s="374" t="s">
        <v>16</v>
      </c>
      <c r="B19" s="0" t="s">
        <v>99</v>
      </c>
      <c r="C19" s="0" t="s">
        <v>2339</v>
      </c>
      <c r="D19" s="0" t="s">
        <v>2374</v>
      </c>
      <c r="E19" s="0" t="s">
        <v>2375</v>
      </c>
      <c r="F19" s="0" t="s">
        <v>2343</v>
      </c>
      <c r="G19" s="0" t="s">
        <v>1503</v>
      </c>
    </row>
    <row customHeight="1" ht="11.25">
      <c r="A20" s="374" t="s">
        <v>16</v>
      </c>
      <c r="B20" s="0" t="s">
        <v>99</v>
      </c>
      <c r="C20" s="0" t="s">
        <v>2339</v>
      </c>
      <c r="D20" s="0" t="s">
        <v>2376</v>
      </c>
      <c r="E20" s="0" t="s">
        <v>2377</v>
      </c>
      <c r="F20" s="0" t="s">
        <v>2343</v>
      </c>
      <c r="G20" s="0" t="s">
        <v>1515</v>
      </c>
    </row>
    <row customHeight="1" ht="11.25">
      <c r="A21" s="374" t="s">
        <v>16</v>
      </c>
      <c r="B21" s="0" t="s">
        <v>99</v>
      </c>
      <c r="C21" s="0" t="s">
        <v>2339</v>
      </c>
      <c r="D21" s="0" t="s">
        <v>2378</v>
      </c>
      <c r="E21" s="0" t="s">
        <v>2379</v>
      </c>
      <c r="F21" s="0" t="s">
        <v>2343</v>
      </c>
      <c r="G21" s="0" t="s">
        <v>1524</v>
      </c>
    </row>
    <row customHeight="1" ht="11.25">
      <c r="A22" s="374" t="s">
        <v>16</v>
      </c>
      <c r="B22" s="0" t="s">
        <v>99</v>
      </c>
      <c r="C22" s="0" t="s">
        <v>2339</v>
      </c>
      <c r="D22" s="0" t="s">
        <v>2380</v>
      </c>
      <c r="E22" s="0" t="s">
        <v>2381</v>
      </c>
      <c r="F22" s="0" t="s">
        <v>2343</v>
      </c>
      <c r="G22" s="0" t="s">
        <v>1540</v>
      </c>
    </row>
    <row customHeight="1" ht="11.25">
      <c r="A23" s="374" t="s">
        <v>16</v>
      </c>
      <c r="B23" s="0" t="s">
        <v>2382</v>
      </c>
      <c r="C23" s="0" t="s">
        <v>2383</v>
      </c>
      <c r="D23" s="0" t="s">
        <v>2382</v>
      </c>
      <c r="E23" s="0" t="s">
        <v>2383</v>
      </c>
      <c r="F23" s="0" t="s">
        <v>2384</v>
      </c>
      <c r="G23" s="0" t="s">
        <v>1547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EB9EE-5A64-E8C8-2FB8-0.9272041D}"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2385</v>
      </c>
      <c r="B1" s="836" t="s">
        <v>2386</v>
      </c>
      <c r="C1" s="1160" t="s">
        <v>2387</v>
      </c>
      <c r="D1" s="836" t="s">
        <v>2388</v>
      </c>
      <c r="E1" s="836" t="s">
        <v>2389</v>
      </c>
      <c r="F1" s="1160" t="s">
        <v>2390</v>
      </c>
      <c r="G1" s="1160" t="s">
        <v>2391</v>
      </c>
      <c r="H1" s="1160" t="s">
        <v>2392</v>
      </c>
      <c r="I1" s="1160" t="s">
        <v>2393</v>
      </c>
    </row>
    <row customHeight="1" ht="11.25">
      <c r="A2" s="1692" t="s">
        <v>109</v>
      </c>
      <c r="B2" s="1692" t="s">
        <v>2394</v>
      </c>
      <c r="C2" s="1692" t="s">
        <v>28</v>
      </c>
      <c r="D2" s="1692" t="s">
        <v>2395</v>
      </c>
      <c r="E2" s="1692" t="s">
        <v>2396</v>
      </c>
      <c r="F2" s="1692" t="s">
        <v>28</v>
      </c>
      <c r="G2" s="1692" t="s">
        <v>28</v>
      </c>
      <c r="H2" s="1692" t="s">
        <v>28</v>
      </c>
      <c r="I2" s="1692" t="s">
        <v>28</v>
      </c>
    </row>
    <row customHeight="1" ht="11.25">
      <c r="A3" s="1692" t="s">
        <v>110</v>
      </c>
      <c r="B3" s="1692" t="s">
        <v>2397</v>
      </c>
      <c r="C3" s="1692" t="s">
        <v>28</v>
      </c>
      <c r="D3" s="1692" t="s">
        <v>2398</v>
      </c>
      <c r="E3" s="1692" t="s">
        <v>2396</v>
      </c>
      <c r="F3" s="1692" t="s">
        <v>28</v>
      </c>
      <c r="G3" s="1692" t="s">
        <v>28</v>
      </c>
      <c r="H3" s="1692" t="s">
        <v>28</v>
      </c>
      <c r="I3" s="1692" t="s">
        <v>28</v>
      </c>
    </row>
    <row customHeight="1" ht="11.25">
      <c r="A4" s="1692" t="s">
        <v>89</v>
      </c>
      <c r="B4" s="1692" t="s">
        <v>2399</v>
      </c>
      <c r="C4" s="1692" t="s">
        <v>28</v>
      </c>
      <c r="D4" s="1692" t="s">
        <v>2400</v>
      </c>
      <c r="E4" s="1692" t="s">
        <v>2396</v>
      </c>
      <c r="F4" s="1692" t="s">
        <v>28</v>
      </c>
      <c r="G4" s="1692" t="s">
        <v>28</v>
      </c>
      <c r="H4" s="1692" t="s">
        <v>28</v>
      </c>
      <c r="I4" s="1692" t="s">
        <v>28</v>
      </c>
    </row>
    <row customHeight="1" ht="11.25">
      <c r="A5" s="1692" t="s">
        <v>90</v>
      </c>
      <c r="B5" s="1692" t="s">
        <v>2401</v>
      </c>
      <c r="C5" s="1692" t="s">
        <v>28</v>
      </c>
      <c r="D5" s="1692" t="s">
        <v>2402</v>
      </c>
      <c r="E5" s="1692" t="s">
        <v>2403</v>
      </c>
      <c r="F5" s="1692" t="s">
        <v>28</v>
      </c>
      <c r="G5" s="1692" t="s">
        <v>28</v>
      </c>
      <c r="H5" s="1692" t="s">
        <v>28</v>
      </c>
      <c r="I5"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92059-DD36-E795-5B8D-0.3D2E78B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7FF4C-FB04-63AA-CDFF-0.B66FA52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354</v>
      </c>
      <c r="I1" s="2218"/>
      <c r="J1" s="2218"/>
      <c r="K1" s="2218"/>
      <c r="L1" s="2218"/>
      <c r="M1" s="2218"/>
      <c r="N1" s="2218"/>
      <c r="O1" s="2218"/>
      <c r="P1" s="2218"/>
      <c r="Q1" s="2218"/>
      <c r="R1" s="2218"/>
      <c r="T1" s="2218" t="s">
        <v>355</v>
      </c>
      <c r="U1" s="2218"/>
      <c r="V1" s="2218"/>
      <c r="X1" s="2218" t="s">
        <v>356</v>
      </c>
      <c r="Y1" s="2218"/>
      <c r="Z1" s="2218"/>
      <c r="AB1" s="2218" t="s">
        <v>357</v>
      </c>
      <c r="AC1" s="2218"/>
      <c r="AT1" s="448" t="s">
        <v>14</v>
      </c>
    </row>
    <row customHeight="1" ht="14.25" hidden="1">
      <c r="AT2" s="448">
        <v>0</v>
      </c>
    </row>
    <row s="1614" customFormat="1" customHeight="1" ht="5.25">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303</v>
      </c>
      <c r="AF7" s="2224" t="s">
        <v>303</v>
      </c>
      <c r="AG7" s="2224" t="s">
        <v>303</v>
      </c>
      <c r="AH7" s="2224" t="s">
        <v>303</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359</v>
      </c>
      <c r="I8" s="2227" t="s">
        <v>360</v>
      </c>
      <c r="J8" s="2224" t="s">
        <v>361</v>
      </c>
      <c r="K8" s="2224"/>
      <c r="L8" s="2224"/>
      <c r="M8" s="2219"/>
      <c r="N8" s="2224" t="s">
        <v>362</v>
      </c>
      <c r="O8" s="2224"/>
      <c r="P8" s="2224" t="s">
        <v>363</v>
      </c>
      <c r="Q8" s="2224"/>
      <c r="R8" s="2231" t="s">
        <v>364</v>
      </c>
      <c r="S8" s="825"/>
      <c r="T8" s="2229" t="s">
        <v>365</v>
      </c>
      <c r="U8" s="2229" t="s">
        <v>366</v>
      </c>
      <c r="V8" s="2229" t="s">
        <v>367</v>
      </c>
      <c r="W8" s="827"/>
      <c r="X8" s="2229" t="s">
        <v>368</v>
      </c>
      <c r="Y8" s="2229" t="s">
        <v>369</v>
      </c>
      <c r="Z8" s="2229" t="s">
        <v>370</v>
      </c>
      <c r="AA8" s="827"/>
      <c r="AB8" s="2229" t="s">
        <v>371</v>
      </c>
      <c r="AC8" s="2229" t="s">
        <v>364</v>
      </c>
      <c r="AD8" s="827"/>
      <c r="AE8" s="2224"/>
      <c r="AF8" s="2224"/>
      <c r="AG8" s="2224"/>
      <c r="AH8" s="2224"/>
      <c r="AT8" s="448">
        <v>26</v>
      </c>
    </row>
    <row customHeight="1" ht="46.199999999999996">
      <c r="C9" s="451"/>
      <c r="D9" s="2128"/>
      <c r="E9" s="2224"/>
      <c r="F9" s="2224"/>
      <c r="G9" s="830"/>
      <c r="H9" s="2226"/>
      <c r="I9" s="2228"/>
      <c r="J9" s="426" t="s">
        <v>372</v>
      </c>
      <c r="K9" s="426" t="s">
        <v>373</v>
      </c>
      <c r="L9" s="426" t="s">
        <v>374</v>
      </c>
      <c r="M9" s="432" t="s">
        <v>375</v>
      </c>
      <c r="N9" s="426" t="s">
        <v>376</v>
      </c>
      <c r="O9" s="426" t="s">
        <v>375</v>
      </c>
      <c r="P9" s="426" t="s">
        <v>377</v>
      </c>
      <c r="Q9" s="426" t="s">
        <v>375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379</v>
      </c>
      <c r="AF12" s="2222" t="s">
        <v>380</v>
      </c>
      <c r="AG12" s="2222" t="s">
        <v>381</v>
      </c>
      <c r="AH12" s="2222" t="s">
        <v>382</v>
      </c>
      <c r="AI12" s="448"/>
      <c r="AM12" s="512"/>
      <c r="AP12" s="501" t="s">
        <v>383</v>
      </c>
      <c r="AQ12" s="501" t="s">
        <v>383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8CEF3-CFFA-47F2-3898-0.14485B9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2404</v>
      </c>
    </row>
    <row customHeight="1" ht="11.25">
      <c r="A2" s="184" t="s">
        <v>97</v>
      </c>
      <c r="B2" s="184" t="s">
        <v>2405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F39CE-FD08-457F-09F5-0.95D9C4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2406</v>
      </c>
      <c r="B1" s="836" t="s">
        <v>2407</v>
      </c>
    </row>
    <row customHeight="1" ht="11.25">
      <c r="A2" s="836">
        <v>4213775</v>
      </c>
      <c r="B2" s="836" t="s">
        <v>1230</v>
      </c>
    </row>
    <row customHeight="1" ht="11.25">
      <c r="A3" s="836">
        <v>4213784</v>
      </c>
      <c r="B3" s="836" t="s">
        <v>1264</v>
      </c>
    </row>
    <row customHeight="1" ht="11.25">
      <c r="A4" s="836">
        <v>4213781</v>
      </c>
      <c r="B4" s="836" t="s">
        <v>1257</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1397</v>
      </c>
    </row>
    <row customHeight="1" ht="11.25">
      <c r="A10" s="836">
        <v>4213783</v>
      </c>
      <c r="B10" s="836" t="s">
        <v>1412</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1D793-64E7-2F73-B9FB-0.1447777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2406</v>
      </c>
      <c r="B1" s="836" t="s">
        <v>2408</v>
      </c>
    </row>
    <row customHeight="1" ht="11.25">
      <c r="A2" s="836" t="s">
        <v>2409</v>
      </c>
      <c r="B2" s="836" t="s">
        <v>1510</v>
      </c>
    </row>
    <row customHeight="1" ht="11.25">
      <c r="A3" s="836" t="s">
        <v>2410</v>
      </c>
      <c r="B3" s="836" t="s">
        <v>1520</v>
      </c>
    </row>
    <row customHeight="1" ht="11.25">
      <c r="A4" s="836" t="s">
        <v>2411</v>
      </c>
      <c r="B4" s="836" t="s">
        <v>1529</v>
      </c>
    </row>
    <row customHeight="1" ht="11.25">
      <c r="A5" s="836" t="s">
        <v>2412</v>
      </c>
      <c r="B5" s="836" t="s">
        <v>1538</v>
      </c>
    </row>
    <row customHeight="1" ht="11.25">
      <c r="A6" s="836" t="s">
        <v>2413</v>
      </c>
      <c r="B6" s="836" t="s">
        <v>1544</v>
      </c>
    </row>
    <row customHeight="1" ht="11.25">
      <c r="A7" s="836" t="s">
        <v>2414</v>
      </c>
      <c r="B7" s="836" t="s">
        <v>1552</v>
      </c>
    </row>
    <row customHeight="1" ht="11.25">
      <c r="A8" s="836" t="s">
        <v>2415</v>
      </c>
      <c r="B8" s="836" t="s">
        <v>1559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9C982-35CA-5D9F-CDE5-0.C23CF173}"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2332</v>
      </c>
      <c r="B1" s="374" t="s">
        <v>2333</v>
      </c>
      <c r="C1" s="374" t="s">
        <v>2334</v>
      </c>
      <c r="D1" s="374" t="s">
        <v>2335</v>
      </c>
      <c r="E1" s="0" t="s">
        <v>2336</v>
      </c>
      <c r="F1" s="0" t="s">
        <v>2337</v>
      </c>
      <c r="G1" s="0" t="s">
        <v>2338</v>
      </c>
    </row>
    <row customHeight="1" ht="11.25">
      <c r="A2" s="0" t="s">
        <v>16</v>
      </c>
      <c r="B2" s="0" t="s">
        <v>99</v>
      </c>
      <c r="C2" s="0" t="s">
        <v>2339</v>
      </c>
      <c r="D2" s="0" t="s">
        <v>99</v>
      </c>
      <c r="E2" s="0" t="s">
        <v>2339</v>
      </c>
      <c r="F2" s="0" t="s">
        <v>2340</v>
      </c>
      <c r="G2" s="0" t="s">
        <v>109</v>
      </c>
    </row>
    <row customHeight="1" ht="11.25">
      <c r="A3" s="0" t="s">
        <v>16</v>
      </c>
      <c r="B3" s="0" t="s">
        <v>99</v>
      </c>
      <c r="C3" s="0" t="s">
        <v>2339</v>
      </c>
      <c r="D3" s="0" t="s">
        <v>2341</v>
      </c>
      <c r="E3" s="0" t="s">
        <v>2342</v>
      </c>
      <c r="F3" s="0" t="s">
        <v>2343</v>
      </c>
      <c r="G3" s="0" t="s">
        <v>110</v>
      </c>
    </row>
    <row customHeight="1" ht="11.25">
      <c r="A4" s="0" t="s">
        <v>16</v>
      </c>
      <c r="B4" s="0" t="s">
        <v>99</v>
      </c>
      <c r="C4" s="0" t="s">
        <v>2339</v>
      </c>
      <c r="D4" s="0" t="s">
        <v>2344</v>
      </c>
      <c r="E4" s="0" t="s">
        <v>2345</v>
      </c>
      <c r="F4" s="0" t="s">
        <v>2343</v>
      </c>
      <c r="G4" s="0" t="s">
        <v>89</v>
      </c>
    </row>
    <row customHeight="1" ht="11.25">
      <c r="A5" s="0" t="s">
        <v>16</v>
      </c>
      <c r="B5" s="0" t="s">
        <v>99</v>
      </c>
      <c r="C5" s="0" t="s">
        <v>2339</v>
      </c>
      <c r="D5" s="0" t="s">
        <v>2346</v>
      </c>
      <c r="E5" s="0" t="s">
        <v>2347</v>
      </c>
      <c r="F5" s="0" t="s">
        <v>2343</v>
      </c>
      <c r="G5" s="0" t="s">
        <v>90</v>
      </c>
    </row>
    <row customHeight="1" ht="11.25">
      <c r="A6" s="0" t="s">
        <v>16</v>
      </c>
      <c r="B6" s="0" t="s">
        <v>99</v>
      </c>
      <c r="C6" s="0" t="s">
        <v>2339</v>
      </c>
      <c r="D6" s="0" t="s">
        <v>2348</v>
      </c>
      <c r="E6" s="0" t="s">
        <v>2349</v>
      </c>
      <c r="F6" s="0" t="s">
        <v>2343</v>
      </c>
      <c r="G6" s="0" t="s">
        <v>111</v>
      </c>
    </row>
    <row customHeight="1" ht="11.25">
      <c r="A7" s="0" t="s">
        <v>16</v>
      </c>
      <c r="B7" s="0" t="s">
        <v>99</v>
      </c>
      <c r="C7" s="0" t="s">
        <v>2339</v>
      </c>
      <c r="D7" s="0" t="s">
        <v>2350</v>
      </c>
      <c r="E7" s="0" t="s">
        <v>2351</v>
      </c>
      <c r="F7" s="0" t="s">
        <v>2343</v>
      </c>
      <c r="G7" s="0" t="s">
        <v>91</v>
      </c>
    </row>
    <row customHeight="1" ht="11.25">
      <c r="A8" s="0" t="s">
        <v>16</v>
      </c>
      <c r="B8" s="0" t="s">
        <v>99</v>
      </c>
      <c r="C8" s="0" t="s">
        <v>2339</v>
      </c>
      <c r="D8" s="0" t="s">
        <v>2352</v>
      </c>
      <c r="E8" s="0" t="s">
        <v>2353</v>
      </c>
      <c r="F8" s="0" t="s">
        <v>2343</v>
      </c>
      <c r="G8" s="0" t="s">
        <v>92</v>
      </c>
    </row>
    <row customHeight="1" ht="11.25">
      <c r="A9" s="0" t="s">
        <v>16</v>
      </c>
      <c r="B9" s="0" t="s">
        <v>99</v>
      </c>
      <c r="C9" s="0" t="s">
        <v>2339</v>
      </c>
      <c r="D9" s="0" t="s">
        <v>2354</v>
      </c>
      <c r="E9" s="0" t="s">
        <v>2355</v>
      </c>
      <c r="F9" s="0" t="s">
        <v>2343</v>
      </c>
      <c r="G9" s="0" t="s">
        <v>112</v>
      </c>
    </row>
    <row customHeight="1" ht="11.25">
      <c r="A10" s="0" t="s">
        <v>16</v>
      </c>
      <c r="B10" s="0" t="s">
        <v>99</v>
      </c>
      <c r="C10" s="0" t="s">
        <v>2339</v>
      </c>
      <c r="D10" s="0" t="s">
        <v>2356</v>
      </c>
      <c r="E10" s="0" t="s">
        <v>2357</v>
      </c>
      <c r="F10" s="0" t="s">
        <v>2358</v>
      </c>
      <c r="G10" s="0" t="s">
        <v>148</v>
      </c>
    </row>
    <row customHeight="1" ht="11.25">
      <c r="A11" s="0" t="s">
        <v>16</v>
      </c>
      <c r="B11" s="0" t="s">
        <v>99</v>
      </c>
      <c r="C11" s="0" t="s">
        <v>2339</v>
      </c>
      <c r="D11" s="0" t="s">
        <v>2359</v>
      </c>
      <c r="E11" s="0" t="s">
        <v>2360</v>
      </c>
      <c r="F11" s="0" t="s">
        <v>2343</v>
      </c>
      <c r="G11" s="0" t="s">
        <v>149</v>
      </c>
    </row>
    <row customHeight="1" ht="11.25">
      <c r="A12" s="0" t="s">
        <v>16</v>
      </c>
      <c r="B12" s="0" t="s">
        <v>99</v>
      </c>
      <c r="C12" s="0" t="s">
        <v>2339</v>
      </c>
      <c r="D12" s="0" t="s">
        <v>2361</v>
      </c>
      <c r="E12" s="0" t="s">
        <v>2362</v>
      </c>
      <c r="F12" s="0" t="s">
        <v>2343</v>
      </c>
      <c r="G12" s="0" t="s">
        <v>150</v>
      </c>
    </row>
    <row customHeight="1" ht="11.25">
      <c r="A13" s="0" t="s">
        <v>16</v>
      </c>
      <c r="B13" s="0" t="s">
        <v>99</v>
      </c>
      <c r="C13" s="0" t="s">
        <v>2339</v>
      </c>
      <c r="D13" s="0" t="s">
        <v>2363</v>
      </c>
      <c r="E13" s="0" t="s">
        <v>2364</v>
      </c>
      <c r="F13" s="0" t="s">
        <v>2343</v>
      </c>
      <c r="G13" s="0" t="s">
        <v>151</v>
      </c>
    </row>
    <row customHeight="1" ht="11.25">
      <c r="A14" s="0" t="s">
        <v>16</v>
      </c>
      <c r="B14" s="0" t="s">
        <v>99</v>
      </c>
      <c r="C14" s="0" t="s">
        <v>2339</v>
      </c>
      <c r="D14" s="0" t="s">
        <v>2365</v>
      </c>
      <c r="E14" s="0" t="s">
        <v>2366</v>
      </c>
      <c r="F14" s="0" t="s">
        <v>2343</v>
      </c>
      <c r="G14" s="0" t="s">
        <v>152</v>
      </c>
    </row>
    <row customHeight="1" ht="11.25">
      <c r="A15" s="0" t="s">
        <v>16</v>
      </c>
      <c r="B15" s="0" t="s">
        <v>99</v>
      </c>
      <c r="C15" s="0" t="s">
        <v>2339</v>
      </c>
      <c r="D15" s="0" t="s">
        <v>2367</v>
      </c>
      <c r="E15" s="0" t="s">
        <v>2368</v>
      </c>
      <c r="F15" s="0" t="s">
        <v>2343</v>
      </c>
      <c r="G15" s="0" t="s">
        <v>153</v>
      </c>
    </row>
    <row customHeight="1" ht="11.25">
      <c r="A16" s="0" t="s">
        <v>16</v>
      </c>
      <c r="B16" s="0" t="s">
        <v>99</v>
      </c>
      <c r="C16" s="0" t="s">
        <v>2339</v>
      </c>
      <c r="D16" s="0" t="s">
        <v>100</v>
      </c>
      <c r="E16" s="0" t="s">
        <v>101</v>
      </c>
      <c r="F16" s="0" t="s">
        <v>2369</v>
      </c>
      <c r="G16" s="0" t="s">
        <v>98</v>
      </c>
    </row>
    <row customHeight="1" ht="11.25">
      <c r="A17" s="0" t="s">
        <v>16</v>
      </c>
      <c r="B17" s="0" t="s">
        <v>99</v>
      </c>
      <c r="C17" s="0" t="s">
        <v>2339</v>
      </c>
      <c r="D17" s="0" t="s">
        <v>2370</v>
      </c>
      <c r="E17" s="0" t="s">
        <v>2371</v>
      </c>
      <c r="F17" s="0" t="s">
        <v>2343</v>
      </c>
      <c r="G17" s="0" t="s">
        <v>1477</v>
      </c>
    </row>
    <row customHeight="1" ht="11.25">
      <c r="A18" s="0" t="s">
        <v>16</v>
      </c>
      <c r="B18" s="0" t="s">
        <v>99</v>
      </c>
      <c r="C18" s="0" t="s">
        <v>2339</v>
      </c>
      <c r="D18" s="0" t="s">
        <v>2372</v>
      </c>
      <c r="E18" s="0" t="s">
        <v>2373</v>
      </c>
      <c r="F18" s="0" t="s">
        <v>2343</v>
      </c>
      <c r="G18" s="0" t="s">
        <v>1489</v>
      </c>
    </row>
    <row customHeight="1" ht="11.25">
      <c r="A19" s="0" t="s">
        <v>16</v>
      </c>
      <c r="B19" s="0" t="s">
        <v>99</v>
      </c>
      <c r="C19" s="0" t="s">
        <v>2339</v>
      </c>
      <c r="D19" s="0" t="s">
        <v>2374</v>
      </c>
      <c r="E19" s="0" t="s">
        <v>2375</v>
      </c>
      <c r="F19" s="0" t="s">
        <v>2343</v>
      </c>
      <c r="G19" s="0" t="s">
        <v>1503</v>
      </c>
    </row>
    <row customHeight="1" ht="11.25">
      <c r="A20" s="0" t="s">
        <v>16</v>
      </c>
      <c r="B20" s="0" t="s">
        <v>99</v>
      </c>
      <c r="C20" s="0" t="s">
        <v>2339</v>
      </c>
      <c r="D20" s="0" t="s">
        <v>2376</v>
      </c>
      <c r="E20" s="0" t="s">
        <v>2377</v>
      </c>
      <c r="F20" s="0" t="s">
        <v>2343</v>
      </c>
      <c r="G20" s="0" t="s">
        <v>1515</v>
      </c>
    </row>
    <row customHeight="1" ht="11.25">
      <c r="A21" s="0" t="s">
        <v>16</v>
      </c>
      <c r="B21" s="0" t="s">
        <v>99</v>
      </c>
      <c r="C21" s="0" t="s">
        <v>2339</v>
      </c>
      <c r="D21" s="0" t="s">
        <v>2378</v>
      </c>
      <c r="E21" s="0" t="s">
        <v>2379</v>
      </c>
      <c r="F21" s="0" t="s">
        <v>2343</v>
      </c>
      <c r="G21" s="0" t="s">
        <v>1524</v>
      </c>
    </row>
    <row customHeight="1" ht="11.25">
      <c r="A22" s="0" t="s">
        <v>16</v>
      </c>
      <c r="B22" s="0" t="s">
        <v>99</v>
      </c>
      <c r="C22" s="0" t="s">
        <v>2339</v>
      </c>
      <c r="D22" s="0" t="s">
        <v>2380</v>
      </c>
      <c r="E22" s="0" t="s">
        <v>2381</v>
      </c>
      <c r="F22" s="0" t="s">
        <v>2343</v>
      </c>
      <c r="G22" s="0" t="s">
        <v>1540</v>
      </c>
    </row>
    <row customHeight="1" ht="11.25">
      <c r="A23" s="0" t="s">
        <v>16</v>
      </c>
      <c r="B23" s="0" t="s">
        <v>2382</v>
      </c>
      <c r="C23" s="0" t="s">
        <v>2383</v>
      </c>
      <c r="D23" s="0" t="s">
        <v>2382</v>
      </c>
      <c r="E23" s="0" t="s">
        <v>2383</v>
      </c>
      <c r="F23" s="0" t="s">
        <v>2384</v>
      </c>
      <c r="G23" s="0" t="s">
        <v>1547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CE333-7B4F-66E8-9C2E-0.0DF920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2416</v>
      </c>
      <c r="B1" s="836" t="s">
        <v>2417</v>
      </c>
      <c r="C1" s="836" t="s">
        <v>1175</v>
      </c>
    </row>
    <row customHeight="1" ht="11.25">
      <c r="A2" s="836">
        <v>4189678</v>
      </c>
      <c r="B2" s="836" t="s">
        <v>2418</v>
      </c>
      <c r="C2" s="836" t="s">
        <v>2419</v>
      </c>
    </row>
    <row customHeight="1" ht="11.25">
      <c r="A3" s="836">
        <v>4190415</v>
      </c>
      <c r="B3" s="836" t="s">
        <v>2420</v>
      </c>
      <c r="C3" s="836" t="s">
        <v>2419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241BA-D777-8B59-2A2C-0.EE99084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2421</v>
      </c>
      <c r="B1" s="164" t="s">
        <v>2422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67779-C4A5-6181-C9CB-0.1FF4C54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2423</v>
      </c>
      <c r="B1" s="0" t="b">
        <v>1</v>
      </c>
    </row>
    <row customHeight="1" ht="11.25">
      <c r="A2" s="0" t="s">
        <v>2424</v>
      </c>
      <c r="B2" s="0" t="b">
        <v>0</v>
      </c>
    </row>
    <row customHeight="1" ht="11.25">
      <c r="A3" s="0" t="s">
        <v>2425</v>
      </c>
      <c r="B3" s="0" t="b">
        <v>0</v>
      </c>
    </row>
    <row customHeight="1" ht="11.25">
      <c r="A4" s="0" t="s">
        <v>2426</v>
      </c>
      <c r="B4" s="0" t="b">
        <v>1</v>
      </c>
    </row>
    <row customHeight="1" ht="11.25">
      <c r="A5" s="0" t="s">
        <v>2427</v>
      </c>
      <c r="B5" s="0" t="b">
        <v>0</v>
      </c>
    </row>
    <row customHeight="1" ht="11.25">
      <c r="A6" s="0" t="s">
        <v>2428</v>
      </c>
      <c r="B6" s="0" t="b">
        <v>0</v>
      </c>
    </row>
    <row customHeight="1" ht="11.25">
      <c r="A7" s="0" t="s">
        <v>2429</v>
      </c>
      <c r="B7" s="0" t="b">
        <v>0</v>
      </c>
    </row>
    <row customHeight="1" ht="11.25">
      <c r="A8" s="0" t="s">
        <v>2430</v>
      </c>
      <c r="B8" s="0" t="b">
        <v>0</v>
      </c>
    </row>
    <row customHeight="1" ht="11.25">
      <c r="A9" s="0" t="s">
        <v>2431</v>
      </c>
      <c r="B9" s="0" t="b">
        <v>0</v>
      </c>
    </row>
    <row customHeight="1" ht="11.25">
      <c r="A10" s="0" t="s">
        <v>2432</v>
      </c>
      <c r="B10" s="0" t="b">
        <v>0</v>
      </c>
    </row>
    <row customHeight="1" ht="11.25">
      <c r="A11" s="0" t="s">
        <v>2433</v>
      </c>
      <c r="B11" s="0" t="b">
        <v>0</v>
      </c>
    </row>
    <row customHeight="1" ht="11.25">
      <c r="A12" s="0" t="s">
        <v>2434</v>
      </c>
      <c r="B12" s="0" t="b">
        <v>0</v>
      </c>
    </row>
    <row customHeight="1" ht="11.25">
      <c r="A13" s="0" t="s">
        <v>2435</v>
      </c>
      <c r="B13" s="0" t="b">
        <v>0</v>
      </c>
    </row>
    <row customHeight="1" ht="11.25">
      <c r="A14" s="0" t="s">
        <v>2436</v>
      </c>
      <c r="B14" s="0" t="b">
        <v>1</v>
      </c>
    </row>
    <row customHeight="1" ht="11.25">
      <c r="A15" s="0" t="s">
        <v>2437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84643-4C61-DB07-175F-0.8830996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A774E-C702-5964-DFD9-0.77B7C95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2438</v>
      </c>
      <c r="B1" s="68" t="s">
        <v>2439</v>
      </c>
    </row>
    <row customHeight="1" ht="11.25">
      <c r="A2" s="65" t="s">
        <v>2440</v>
      </c>
      <c r="B2" s="65" t="s">
        <v>2441</v>
      </c>
    </row>
    <row customHeight="1" ht="11.25">
      <c r="A3" s="65" t="s">
        <v>2442</v>
      </c>
      <c r="B3" s="65" t="s">
        <v>2443</v>
      </c>
    </row>
    <row customHeight="1" ht="11.25">
      <c r="A4" s="65" t="s">
        <v>2444</v>
      </c>
      <c r="B4" s="65" t="s">
        <v>2445</v>
      </c>
    </row>
    <row customHeight="1" ht="11.25">
      <c r="A5" s="65" t="s">
        <v>2446</v>
      </c>
      <c r="B5" s="65" t="s">
        <v>2447</v>
      </c>
    </row>
    <row customHeight="1" ht="11.25">
      <c r="A6" s="65" t="s">
        <v>2448</v>
      </c>
      <c r="B6" s="65" t="s">
        <v>2449</v>
      </c>
    </row>
    <row customHeight="1" ht="11.25">
      <c r="A7" s="65" t="s">
        <v>2450</v>
      </c>
      <c r="B7" s="65" t="s">
        <v>2451</v>
      </c>
    </row>
    <row customHeight="1" ht="11.25">
      <c r="A8" s="65" t="s">
        <v>2452</v>
      </c>
      <c r="B8" s="65" t="s">
        <v>2453</v>
      </c>
    </row>
    <row customHeight="1" ht="11.25">
      <c r="A9" s="65" t="s">
        <v>2454</v>
      </c>
      <c r="B9" s="65" t="s">
        <v>2455</v>
      </c>
    </row>
    <row customHeight="1" ht="11.25">
      <c r="A10" s="65" t="s">
        <v>2456</v>
      </c>
      <c r="B10" s="65" t="s">
        <v>2457</v>
      </c>
    </row>
    <row customHeight="1" ht="11.25">
      <c r="A11" s="65" t="s">
        <v>2458</v>
      </c>
      <c r="B11" s="65" t="s">
        <v>2459</v>
      </c>
    </row>
    <row customHeight="1" ht="11.25">
      <c r="A12" s="65" t="s">
        <v>2460</v>
      </c>
      <c r="B12" s="65" t="s">
        <v>2461</v>
      </c>
    </row>
    <row customHeight="1" ht="11.25">
      <c r="A13" s="65" t="s">
        <v>2462</v>
      </c>
      <c r="B13" s="65" t="s">
        <v>2463</v>
      </c>
    </row>
    <row customHeight="1" ht="11.25">
      <c r="A14" s="65" t="s">
        <v>2464</v>
      </c>
      <c r="B14" s="65" t="s">
        <v>2465</v>
      </c>
    </row>
    <row customHeight="1" ht="11.25">
      <c r="A15" s="65" t="s">
        <v>2466</v>
      </c>
      <c r="B15" s="65" t="s">
        <v>2467</v>
      </c>
    </row>
    <row customHeight="1" ht="11.25">
      <c r="A16" s="65" t="s">
        <v>2468</v>
      </c>
      <c r="B16" s="65" t="s">
        <v>2469</v>
      </c>
    </row>
    <row customHeight="1" ht="11.25">
      <c r="A17" s="65" t="s">
        <v>2470</v>
      </c>
      <c r="B17" s="65" t="s">
        <v>2471</v>
      </c>
    </row>
    <row customHeight="1" ht="11.25">
      <c r="A18" s="65" t="s">
        <v>2472</v>
      </c>
      <c r="B18" s="65" t="s">
        <v>2473</v>
      </c>
    </row>
    <row customHeight="1" ht="11.25">
      <c r="A19" s="65" t="s">
        <v>2474</v>
      </c>
      <c r="B19" s="65" t="s">
        <v>2475</v>
      </c>
    </row>
    <row customHeight="1" ht="11.25">
      <c r="A20" s="65" t="s">
        <v>2476</v>
      </c>
      <c r="B20" s="65" t="s">
        <v>2477</v>
      </c>
    </row>
    <row customHeight="1" ht="11.25">
      <c r="A21" s="65" t="s">
        <v>2478</v>
      </c>
      <c r="B21" s="65" t="s">
        <v>2479</v>
      </c>
    </row>
    <row customHeight="1" ht="11.25">
      <c r="A22" s="65" t="s">
        <v>2480</v>
      </c>
      <c r="B22" s="65" t="s">
        <v>2481</v>
      </c>
    </row>
    <row customHeight="1" ht="11.25">
      <c r="A23" s="65" t="s">
        <v>2482</v>
      </c>
      <c r="B23" s="65" t="s">
        <v>2483</v>
      </c>
    </row>
    <row customHeight="1" ht="11.25">
      <c r="A24" s="65" t="s">
        <v>2484</v>
      </c>
      <c r="B24" s="65" t="s">
        <v>2485</v>
      </c>
    </row>
    <row customHeight="1" ht="11.25">
      <c r="A25" s="65" t="s">
        <v>2486</v>
      </c>
      <c r="B25" s="65" t="s">
        <v>2487</v>
      </c>
    </row>
    <row customHeight="1" ht="11.25">
      <c r="A26" s="65" t="s">
        <v>2488</v>
      </c>
      <c r="B26" s="65" t="s">
        <v>2489</v>
      </c>
    </row>
    <row customHeight="1" ht="11.25">
      <c r="A27" s="65" t="s">
        <v>2490</v>
      </c>
      <c r="B27" s="65" t="s">
        <v>2491</v>
      </c>
    </row>
    <row customHeight="1" ht="11.25">
      <c r="A28" s="65" t="s">
        <v>2492</v>
      </c>
      <c r="B28" s="65" t="s">
        <v>2493</v>
      </c>
    </row>
    <row customHeight="1" ht="11.25">
      <c r="A29" s="65" t="s">
        <v>2494</v>
      </c>
      <c r="B29" s="65" t="s">
        <v>2495</v>
      </c>
    </row>
    <row customHeight="1" ht="11.25">
      <c r="A30" s="65" t="s">
        <v>2496</v>
      </c>
      <c r="B30" s="65" t="s">
        <v>2497</v>
      </c>
    </row>
    <row customHeight="1" ht="11.25">
      <c r="A31" s="65" t="s">
        <v>2498</v>
      </c>
      <c r="B31" s="65" t="s">
        <v>2499</v>
      </c>
    </row>
    <row customHeight="1" ht="11.25">
      <c r="A32" s="65" t="s">
        <v>2500</v>
      </c>
      <c r="B32" s="65" t="s">
        <v>2501</v>
      </c>
    </row>
    <row customHeight="1" ht="11.25">
      <c r="A33" s="65" t="s">
        <v>2502</v>
      </c>
      <c r="B33" s="65" t="s">
        <v>2503</v>
      </c>
    </row>
    <row customHeight="1" ht="11.25">
      <c r="A34" s="65" t="s">
        <v>2504</v>
      </c>
      <c r="B34" s="65" t="s">
        <v>2505</v>
      </c>
    </row>
    <row customHeight="1" ht="11.25">
      <c r="A35" s="65" t="s">
        <v>2506</v>
      </c>
      <c r="B35" s="65" t="s">
        <v>2507</v>
      </c>
    </row>
    <row customHeight="1" ht="11.25">
      <c r="A36" s="65" t="s">
        <v>2508</v>
      </c>
      <c r="B36" s="65" t="s">
        <v>2509</v>
      </c>
    </row>
    <row customHeight="1" ht="11.25">
      <c r="A37" s="65" t="s">
        <v>2510</v>
      </c>
      <c r="B37" s="65" t="s">
        <v>2511</v>
      </c>
    </row>
    <row customHeight="1" ht="11.25">
      <c r="A38" s="65" t="s">
        <v>2512</v>
      </c>
      <c r="B38" s="65" t="s">
        <v>2513</v>
      </c>
    </row>
    <row customHeight="1" ht="11.25">
      <c r="A39" s="65" t="s">
        <v>2514</v>
      </c>
      <c r="B39" s="65" t="s">
        <v>2515</v>
      </c>
    </row>
    <row customHeight="1" ht="11.25">
      <c r="A40" s="65" t="s">
        <v>2516</v>
      </c>
      <c r="B40" s="65" t="s">
        <v>2517</v>
      </c>
    </row>
    <row customHeight="1" ht="11.25">
      <c r="A41" s="65" t="s">
        <v>2518</v>
      </c>
      <c r="B41" s="65" t="s">
        <v>2519</v>
      </c>
    </row>
    <row customHeight="1" ht="11.25">
      <c r="A42" s="65" t="s">
        <v>2520</v>
      </c>
      <c r="B42" s="65" t="s">
        <v>2521</v>
      </c>
    </row>
    <row customHeight="1" ht="11.25">
      <c r="A43" s="65" t="s">
        <v>2522</v>
      </c>
      <c r="B43" s="65" t="s">
        <v>2523</v>
      </c>
    </row>
    <row customHeight="1" ht="11.25">
      <c r="A44" s="65" t="s">
        <v>2524</v>
      </c>
      <c r="B44" s="65" t="s">
        <v>2525</v>
      </c>
    </row>
    <row customHeight="1" ht="11.25">
      <c r="A45" s="65" t="s">
        <v>2526</v>
      </c>
      <c r="B45" s="65" t="s">
        <v>2527</v>
      </c>
    </row>
    <row customHeight="1" ht="11.25">
      <c r="A46" s="65" t="s">
        <v>2528</v>
      </c>
      <c r="B46" s="65" t="s">
        <v>2529</v>
      </c>
    </row>
    <row customHeight="1" ht="11.25">
      <c r="A47" s="65" t="s">
        <v>2530</v>
      </c>
      <c r="B47" s="65" t="s">
        <v>2531</v>
      </c>
    </row>
    <row customHeight="1" ht="11.25">
      <c r="A48" s="65" t="s">
        <v>2532</v>
      </c>
      <c r="B48" s="65" t="s">
        <v>2533</v>
      </c>
    </row>
    <row customHeight="1" ht="11.25">
      <c r="A49" s="65" t="s">
        <v>2534</v>
      </c>
      <c r="B49" s="65" t="s">
        <v>2535</v>
      </c>
    </row>
    <row customHeight="1" ht="11.25">
      <c r="A50" s="65" t="s">
        <v>2536</v>
      </c>
      <c r="B50" s="65" t="s">
        <v>2537</v>
      </c>
    </row>
    <row customHeight="1" ht="11.25">
      <c r="A51" s="65" t="s">
        <v>2538</v>
      </c>
      <c r="B51" s="65" t="s">
        <v>2539</v>
      </c>
    </row>
    <row customHeight="1" ht="11.25">
      <c r="A52" s="65" t="s">
        <v>2540</v>
      </c>
      <c r="B52" s="65" t="s">
        <v>2541</v>
      </c>
    </row>
    <row customHeight="1" ht="11.25">
      <c r="A53" s="65" t="s">
        <v>2542</v>
      </c>
      <c r="B53" s="65" t="s">
        <v>2543</v>
      </c>
    </row>
    <row customHeight="1" ht="11.25">
      <c r="A54" s="65" t="s">
        <v>2544</v>
      </c>
      <c r="B54" s="65" t="s">
        <v>2545</v>
      </c>
    </row>
    <row customHeight="1" ht="11.25">
      <c r="A55" s="65" t="s">
        <v>2546</v>
      </c>
      <c r="B55" s="65" t="s">
        <v>2547</v>
      </c>
    </row>
    <row customHeight="1" ht="11.25">
      <c r="A56" s="65" t="s">
        <v>2548</v>
      </c>
      <c r="B56" s="65" t="s">
        <v>2549</v>
      </c>
    </row>
    <row customHeight="1" ht="11.25">
      <c r="A57" s="65" t="s">
        <v>2550</v>
      </c>
      <c r="B57" s="65" t="s">
        <v>2551</v>
      </c>
    </row>
    <row customHeight="1" ht="11.25">
      <c r="A58" s="65" t="s">
        <v>2552</v>
      </c>
      <c r="B58" s="65" t="s">
        <v>2553</v>
      </c>
    </row>
    <row customHeight="1" ht="11.25">
      <c r="A59" s="65" t="s">
        <v>2554</v>
      </c>
      <c r="B59" s="65" t="s">
        <v>2555</v>
      </c>
    </row>
    <row customHeight="1" ht="11.25">
      <c r="A60" s="65" t="s">
        <v>2556</v>
      </c>
      <c r="B60" s="65" t="s">
        <v>2557</v>
      </c>
    </row>
    <row customHeight="1" ht="11.25">
      <c r="A61" s="65"/>
      <c r="B61" s="65" t="s">
        <v>2558</v>
      </c>
    </row>
    <row customHeight="1" ht="11.25">
      <c r="A62" s="65"/>
      <c r="B62" s="65" t="s">
        <v>2559</v>
      </c>
    </row>
    <row customHeight="1" ht="11.25">
      <c r="A63" s="65"/>
      <c r="B63" s="65" t="s">
        <v>2560</v>
      </c>
    </row>
    <row customHeight="1" ht="11.25">
      <c r="A64" s="65"/>
      <c r="B64" s="65" t="s">
        <v>2561</v>
      </c>
    </row>
    <row customHeight="1" ht="11.25">
      <c r="A65" s="65"/>
      <c r="B65" s="65" t="s">
        <v>2562</v>
      </c>
    </row>
    <row customHeight="1" ht="11.25">
      <c r="A66" s="65"/>
      <c r="B66" s="65" t="s">
        <v>2563</v>
      </c>
    </row>
    <row customHeight="1" ht="11.25">
      <c r="A67" s="65"/>
      <c r="B67" s="65" t="s">
        <v>2564</v>
      </c>
    </row>
    <row customHeight="1" ht="11.25">
      <c r="A68" s="65"/>
      <c r="B68" s="65" t="s">
        <v>2565</v>
      </c>
    </row>
    <row customHeight="1" ht="11.25">
      <c r="A69" s="65"/>
      <c r="B69" s="65" t="s">
        <v>2566</v>
      </c>
    </row>
    <row customHeight="1" ht="11.25">
      <c r="A70" s="65"/>
      <c r="B70" s="65" t="s">
        <v>2567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89586-342F-721C-A0FF-0.106A474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2568</v>
      </c>
    </row>
    <row customHeight="1" ht="90">
      <c r="B2" s="95" t="s">
        <v>2569</v>
      </c>
    </row>
    <row customHeight="1" ht="67.5">
      <c r="B3" s="95" t="s">
        <v>2570</v>
      </c>
    </row>
    <row customHeight="1" ht="33.75">
      <c r="B4" s="95" t="s">
        <v>2571</v>
      </c>
    </row>
    <row customHeight="1" ht="11.25">
      <c r="B5" s="95" t="s">
        <v>2572</v>
      </c>
    </row>
    <row customHeight="1" ht="22.5">
      <c r="B6" s="95" t="s">
        <v>2573</v>
      </c>
    </row>
    <row customHeight="1" ht="22.5">
      <c r="B7" s="95" t="s">
        <v>2574</v>
      </c>
    </row>
    <row customHeight="1" ht="22.5">
      <c r="B8" s="95" t="s">
        <v>2575</v>
      </c>
    </row>
    <row customHeight="1" ht="22.5">
      <c r="B9" s="95" t="s">
        <v>2576</v>
      </c>
    </row>
    <row customHeight="1" ht="56.25">
      <c r="B10" s="95" t="s">
        <v>2577</v>
      </c>
    </row>
    <row customHeight="1" ht="12.75">
      <c r="B11" s="160" t="s">
        <v>2578</v>
      </c>
    </row>
    <row customHeight="1" ht="11.25">
      <c r="B12" s="94" t="s">
        <v>2579</v>
      </c>
    </row>
    <row customHeight="1" ht="22.5">
      <c r="B13" s="95" t="s">
        <v>2580</v>
      </c>
    </row>
    <row customHeight="1" ht="67.5">
      <c r="B14" s="95" t="s">
        <v>2581</v>
      </c>
    </row>
    <row customHeight="1" ht="22.5">
      <c r="B15" s="95" t="s">
        <v>2582</v>
      </c>
    </row>
    <row customHeight="1" ht="11.25">
      <c r="B16" s="94" t="s">
        <v>2583</v>
      </c>
      <c r="D16" s="101"/>
    </row>
    <row customHeight="1" ht="33.75">
      <c r="B17" s="95" t="s">
        <v>2584</v>
      </c>
    </row>
    <row customHeight="1" ht="33.75">
      <c r="B18" s="95" t="s">
        <v>2585</v>
      </c>
    </row>
    <row customHeight="1" ht="11.25">
      <c r="B19" s="95" t="s">
        <v>2586</v>
      </c>
    </row>
    <row customHeight="1" ht="33.75">
      <c r="B20" s="95" t="s">
        <v>2587</v>
      </c>
    </row>
    <row customHeight="1" ht="11.25">
      <c r="B21" s="94" t="s">
        <v>2588</v>
      </c>
    </row>
    <row customHeight="1" ht="11.25">
      <c r="B22" s="95" t="s">
        <v>2589</v>
      </c>
    </row>
    <row r="24" customHeight="1" ht="22.5">
      <c r="B24" s="162" t="s">
        <v>2590</v>
      </c>
    </row>
    <row r="26" customHeight="1" ht="11.25">
      <c r="B26" s="94" t="s">
        <v>2591</v>
      </c>
    </row>
    <row customHeight="1" ht="22.5">
      <c r="B27" s="161" t="s">
        <v>398</v>
      </c>
    </row>
    <row customHeight="1" ht="56.25">
      <c r="B28" s="161" t="s">
        <v>2592</v>
      </c>
    </row>
    <row customHeight="1" ht="11.25">
      <c r="B29" s="211" t="s">
        <v>2593</v>
      </c>
    </row>
    <row customHeight="1" ht="22.5">
      <c r="B30" s="161" t="s">
        <v>2594</v>
      </c>
    </row>
    <row r="32" customHeight="1" ht="11.25">
      <c r="A32" s="189"/>
      <c r="B32" s="190" t="s">
        <v>2595</v>
      </c>
    </row>
    <row customHeight="1" ht="14.25">
      <c r="A33" s="191">
        <v>1</v>
      </c>
      <c r="B33" s="192" t="s">
        <v>2596</v>
      </c>
    </row>
    <row customHeight="1" ht="14.25">
      <c r="A34" s="191">
        <v>2</v>
      </c>
      <c r="B34" s="192" t="s">
        <v>2597</v>
      </c>
    </row>
    <row customHeight="1" ht="11.25">
      <c r="B35" s="190" t="s">
        <v>2598</v>
      </c>
    </row>
    <row customHeight="1" ht="11.25">
      <c r="B36" s="192" t="s">
        <v>2599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A4A41-8F03-37BC-899F-0.420CA1E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354</v>
      </c>
      <c r="I1" s="2218"/>
      <c r="V1" s="1608" t="s">
        <v>14</v>
      </c>
    </row>
    <row s="1636" customFormat="1" customHeight="1" ht="14.25" hidden="1">
      <c r="C2" s="1620"/>
      <c r="D2" s="2234" t="s">
        <v>109</v>
      </c>
      <c r="E2" s="2236"/>
      <c r="F2" s="1626"/>
      <c r="G2" s="1621" t="s">
        <v>109</v>
      </c>
      <c r="H2" s="1624"/>
      <c r="I2" s="1622"/>
      <c r="L2" s="1623"/>
      <c r="M2" s="1623"/>
      <c r="N2" s="1623"/>
      <c r="O2" s="1623" t="s">
        <v>384</v>
      </c>
      <c r="P2" s="1623"/>
      <c r="Q2" s="1623"/>
      <c r="R2" s="1625" t="s">
        <v>383</v>
      </c>
      <c r="S2" s="1625" t="s">
        <v>383</v>
      </c>
      <c r="T2" s="1623"/>
      <c r="U2" s="1623"/>
      <c r="V2" s="1619">
        <v>0</v>
      </c>
    </row>
    <row s="1636" customFormat="1" customHeight="1" ht="14.25" hidden="1">
      <c r="C3" s="1620"/>
      <c r="D3" s="2235"/>
      <c r="E3" s="2237"/>
      <c r="F3" s="406"/>
      <c r="G3" s="870"/>
      <c r="H3" s="870" t="s">
        <v>385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358</v>
      </c>
      <c r="I5" s="703"/>
      <c r="J5" s="703"/>
      <c r="L5" s="1615"/>
      <c r="M5" s="1615"/>
      <c r="N5" s="1615"/>
      <c r="O5" s="1615"/>
      <c r="P5" s="1615"/>
      <c r="Q5" s="1615"/>
      <c r="R5" s="1615"/>
      <c r="S5" s="1615"/>
      <c r="T5" s="1615"/>
      <c r="U5" s="1615"/>
      <c r="V5" s="1614">
        <v>5</v>
      </c>
    </row>
    <row customHeight="1" ht="29.25">
      <c r="C6" s="1517"/>
      <c r="D6" s="2238" t="s">
        <v>386</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302</v>
      </c>
      <c r="E10" s="2220"/>
      <c r="F10" s="2220"/>
      <c r="G10" s="2220"/>
      <c r="H10" s="2220"/>
      <c r="I10" s="2220"/>
      <c r="J10" s="2224" t="s">
        <v>303</v>
      </c>
      <c r="V10" s="1608">
        <v>14</v>
      </c>
    </row>
    <row customHeight="1" ht="27.299999999999997">
      <c r="C11" s="1517"/>
      <c r="D11" s="2128" t="s">
        <v>87</v>
      </c>
      <c r="E11" s="2224" t="s">
        <v>105</v>
      </c>
      <c r="F11" s="2193" t="s">
        <v>87</v>
      </c>
      <c r="G11" s="2194"/>
      <c r="H11" s="2176" t="s">
        <v>387</v>
      </c>
      <c r="I11" s="2176" t="s">
        <v>388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389</v>
      </c>
      <c r="K14" s="1608"/>
      <c r="R14" s="501" t="s">
        <v>383</v>
      </c>
      <c r="S14" s="501" t="s">
        <v>383</v>
      </c>
      <c r="V14" s="1608">
        <v>14</v>
      </c>
    </row>
    <row customHeight="1" ht="14.699999999999998">
      <c r="A15" s="1608"/>
      <c r="C15" s="1517"/>
      <c r="D15" s="2235"/>
      <c r="E15" s="2237"/>
      <c r="F15" s="406"/>
      <c r="G15" s="870"/>
      <c r="H15" s="870" t="s">
        <v>385</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